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ischelle.INJURYTRIALLAWY\Desktop\FWM\"/>
    </mc:Choice>
  </mc:AlternateContent>
  <bookViews>
    <workbookView xWindow="0" yWindow="0" windowWidth="28800" windowHeight="12135"/>
  </bookViews>
  <sheets>
    <sheet name="OVERVIEW" sheetId="7" r:id="rId1"/>
    <sheet name="Pay-Per-Lead Services" sheetId="1" r:id="rId2"/>
    <sheet name="Premium Directory Listings" sheetId="2" r:id="rId3"/>
    <sheet name="Group Advertising" sheetId="3" r:id="rId4"/>
    <sheet name="YOUR Marketing Program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B17" i="6"/>
  <c r="B26" i="6"/>
  <c r="B24" i="6"/>
  <c r="B23" i="6"/>
  <c r="C39" i="3"/>
  <c r="C38" i="3"/>
  <c r="B47" i="2"/>
  <c r="B46" i="2"/>
  <c r="B31" i="1"/>
  <c r="B30" i="1"/>
  <c r="B14" i="7"/>
  <c r="B37" i="2"/>
  <c r="B23" i="1"/>
  <c r="B21" i="6"/>
  <c r="B19" i="6"/>
  <c r="B10" i="6"/>
  <c r="C19" i="3"/>
  <c r="C26" i="3"/>
  <c r="C25" i="3"/>
  <c r="C24" i="3"/>
  <c r="J27" i="3"/>
  <c r="K26" i="3" s="1"/>
  <c r="B25" i="6" l="1"/>
  <c r="B27" i="6" s="1"/>
  <c r="B28" i="6" s="1"/>
  <c r="K19" i="3"/>
  <c r="K15" i="3"/>
  <c r="K23" i="3"/>
  <c r="K13" i="3"/>
  <c r="K17" i="3"/>
  <c r="K21" i="3"/>
  <c r="K25" i="3"/>
  <c r="K12" i="3"/>
  <c r="K14" i="3"/>
  <c r="K16" i="3"/>
  <c r="K18" i="3"/>
  <c r="K20" i="3"/>
  <c r="K22" i="3"/>
  <c r="K24" i="3"/>
  <c r="B25" i="3"/>
  <c r="B24" i="3"/>
  <c r="B26" i="3"/>
  <c r="C27" i="3"/>
  <c r="C22" i="3"/>
  <c r="B27" i="3" l="1"/>
  <c r="C33" i="3"/>
  <c r="C32" i="3" s="1"/>
  <c r="C35" i="3"/>
  <c r="C36" i="3"/>
  <c r="C40" i="3" l="1"/>
  <c r="C41" i="3" s="1"/>
  <c r="C42" i="3" s="1"/>
  <c r="B20" i="2"/>
  <c r="B21" i="2"/>
  <c r="B27" i="2"/>
  <c r="B29" i="2"/>
  <c r="B30" i="2"/>
  <c r="B31" i="2"/>
  <c r="B34" i="2" s="1"/>
  <c r="B41" i="2"/>
  <c r="B42" i="2"/>
  <c r="B38" i="2" l="1"/>
  <c r="B35" i="2"/>
  <c r="B39" i="2" s="1"/>
  <c r="B48" i="2" l="1"/>
  <c r="B49" i="2" s="1"/>
  <c r="B50" i="2" s="1"/>
  <c r="B44" i="2"/>
  <c r="B43" i="2"/>
  <c r="B27" i="1" l="1"/>
  <c r="B25" i="1"/>
  <c r="B24" i="1" s="1"/>
  <c r="B20" i="1"/>
  <c r="B18" i="1"/>
  <c r="B28" i="1" l="1"/>
  <c r="B32" i="1" l="1"/>
  <c r="B33" i="1" s="1"/>
  <c r="B34" i="1" s="1"/>
</calcChain>
</file>

<file path=xl/sharedStrings.xml><?xml version="1.0" encoding="utf-8"?>
<sst xmlns="http://schemas.openxmlformats.org/spreadsheetml/2006/main" count="231" uniqueCount="130">
  <si>
    <t>Green boxes indicate information that can be changed.</t>
  </si>
  <si>
    <t xml:space="preserve">Gray boxes indicate information that is not applicable to the offer. </t>
  </si>
  <si>
    <t>Company</t>
  </si>
  <si>
    <t>Offer Type</t>
  </si>
  <si>
    <t>Geography</t>
  </si>
  <si>
    <t>Notes</t>
  </si>
  <si>
    <t>Unique Page Views Per Month</t>
  </si>
  <si>
    <t>Number of Top List Spots Currently Sold</t>
  </si>
  <si>
    <t>Estimated % of page visitors that are lawyers rather than potentials.</t>
  </si>
  <si>
    <t>Estimated % of Vistors That Click a Top Listing</t>
  </si>
  <si>
    <t>Estimated # of Vistors That Click a Top Listing / Profile Page Views</t>
  </si>
  <si>
    <t>Probability of Our Listing Getting Clicked</t>
  </si>
  <si>
    <t>Directory Listing Cost Per Month</t>
  </si>
  <si>
    <t>Top Listing Cost Per Month</t>
  </si>
  <si>
    <t>Estimated Cost Per Profile Page Impression</t>
  </si>
  <si>
    <t>Estimated Cost Per Contact or Lead</t>
  </si>
  <si>
    <t>Total Cost Per Year</t>
  </si>
  <si>
    <t xml:space="preserve">NOTE:  You often must tweak how the spreadsheet works or the formulas in order to accurately evaluate a given offer---since there are many differences in how companies choose to package their services.  </t>
  </si>
  <si>
    <t>Offer Name</t>
  </si>
  <si>
    <t>Directory Site</t>
  </si>
  <si>
    <t>Estimated # of page visitors that are legal consumers.</t>
  </si>
  <si>
    <t>Number of Top Listing Spots Available</t>
  </si>
  <si>
    <t>COSTS</t>
  </si>
  <si>
    <t>NEW CASES</t>
  </si>
  <si>
    <t>LEADS</t>
  </si>
  <si>
    <t>Estimated # of Profile Vistors That Will Contact Us (Monthly)</t>
  </si>
  <si>
    <t>Estimated # Leads Per Year (Annually)</t>
  </si>
  <si>
    <t>Estimated # New Cases (Monthly)</t>
  </si>
  <si>
    <t>Estimated # New Cases (Annually)</t>
  </si>
  <si>
    <t>Average Case Value</t>
  </si>
  <si>
    <t>Average Attorney Fee</t>
  </si>
  <si>
    <t>TOTAL PROJECTED ROI</t>
  </si>
  <si>
    <t>Data provided by sales person.</t>
  </si>
  <si>
    <t>Your best guess.</t>
  </si>
  <si>
    <t>Data based on your own case acceptance rate.</t>
  </si>
  <si>
    <t xml:space="preserve">Data based on your own settlement and verdict info. </t>
  </si>
  <si>
    <t xml:space="preserve">Data based on your standard fee structure and how often you reduce fees.  </t>
  </si>
  <si>
    <t>Sales Representative</t>
  </si>
  <si>
    <t>Estimated % of Profile Vistors or Website Visitors That Will Make Contact</t>
  </si>
  <si>
    <t>Estimated Cost Per Directory Listing Impression (People Who See Your Listing)</t>
  </si>
  <si>
    <t>% of Cases Accepted</t>
  </si>
  <si>
    <t>DIRECTORY TRAFFIC DATA</t>
  </si>
  <si>
    <t>Estimated # of Page Views To Our Profile or Website (Monthly)</t>
  </si>
  <si>
    <t>Keywords or Practice Area</t>
  </si>
  <si>
    <t>Date of Contact</t>
  </si>
  <si>
    <t>Specific Directory Page</t>
  </si>
  <si>
    <t>Total Cost Per Month</t>
  </si>
  <si>
    <t>Estimated Cost Per New Case</t>
  </si>
  <si>
    <t>Projected Total Case Value</t>
  </si>
  <si>
    <t>Projected Total Fees</t>
  </si>
  <si>
    <t>ONLY CHANGE INFO IN GREEN BOXES - If you change anything else the calculator won't work.</t>
  </si>
  <si>
    <t>© 2017 Mischelle Davis     All Rights Reserved.</t>
  </si>
  <si>
    <t>Guaranteed # Leads Per Year (Annually)</t>
  </si>
  <si>
    <t>Average # of Leads Per Month</t>
  </si>
  <si>
    <t>Lead Service</t>
  </si>
  <si>
    <t>COST PER LEAD/CASE</t>
  </si>
  <si>
    <t>Projected/Average Leads Per Month</t>
  </si>
  <si>
    <t>NOT In Our Practice Areas</t>
  </si>
  <si>
    <t>In Our Practice Areas</t>
  </si>
  <si>
    <t>Sample Lead Data</t>
  </si>
  <si>
    <t>accident general</t>
  </si>
  <si>
    <t xml:space="preserve">car accident </t>
  </si>
  <si>
    <t>defective product</t>
  </si>
  <si>
    <t xml:space="preserve">dog bite </t>
  </si>
  <si>
    <t>food poisoning</t>
  </si>
  <si>
    <t>medical malpractice</t>
  </si>
  <si>
    <t>personal injury (general)</t>
  </si>
  <si>
    <t>premises liability</t>
  </si>
  <si>
    <t>product liability</t>
  </si>
  <si>
    <t>slip and fall</t>
  </si>
  <si>
    <t>toll free</t>
  </si>
  <si>
    <t>toxic mold</t>
  </si>
  <si>
    <t>TV (general)</t>
  </si>
  <si>
    <t>work injury</t>
  </si>
  <si>
    <t>wrongful death</t>
  </si>
  <si>
    <t>TOTAL</t>
  </si>
  <si>
    <t>Unknown Lead Type</t>
  </si>
  <si>
    <t>Total Probable Leads*</t>
  </si>
  <si>
    <t>Sample Time Frame</t>
  </si>
  <si>
    <t>2 Months</t>
  </si>
  <si>
    <t>Categories</t>
  </si>
  <si>
    <t>In Practice Area?</t>
  </si>
  <si>
    <t>Maybe</t>
  </si>
  <si>
    <t>Yes</t>
  </si>
  <si>
    <t>No</t>
  </si>
  <si>
    <t>*In Our Practice Area Plus 50% of Unknown Lead Type (Assumes that 50% of Unknown Case Types May Fall Into Our Practice Areas)</t>
  </si>
  <si>
    <t>Setup/Initial/One-Time Costs</t>
  </si>
  <si>
    <t>RELEVANT LEADS (Based On Analysis of Sample Data)</t>
  </si>
  <si>
    <t>Note: Answers "In Practice Area" Must Be Yes, No or Maybe.</t>
  </si>
  <si>
    <t xml:space="preserve">Get a sample of the types of leads for the geography in question.  At least 2 months is required, 12 months is better. </t>
  </si>
  <si>
    <t>Sample Size</t>
  </si>
  <si>
    <t>Data Range</t>
  </si>
  <si>
    <t>Start</t>
  </si>
  <si>
    <t>End</t>
  </si>
  <si>
    <t>Dates</t>
  </si>
  <si>
    <t>Timeframe</t>
  </si>
  <si>
    <t>Months</t>
  </si>
  <si>
    <t>MARKETING COSTS</t>
  </si>
  <si>
    <t>MARKETING SUCCESS METRICS</t>
  </si>
  <si>
    <t>Potential Clients/Leads</t>
  </si>
  <si>
    <t>Number of leads.</t>
  </si>
  <si>
    <t>CONVERSION RATE</t>
  </si>
  <si>
    <t>COST PER LEAD</t>
  </si>
  <si>
    <t>Marketing Cost Per Lead</t>
  </si>
  <si>
    <t>COST PER CLIENT</t>
  </si>
  <si>
    <t>Cost Per New Client</t>
  </si>
  <si>
    <t>Average Fee</t>
  </si>
  <si>
    <t>Average Case Duration</t>
  </si>
  <si>
    <t>Projected Future Fees</t>
  </si>
  <si>
    <t>Program Name</t>
  </si>
  <si>
    <t>Program Costs</t>
  </si>
  <si>
    <t>PROJECTED RETURN ON INVESTMENT</t>
  </si>
  <si>
    <t>Paid Leads Opportunity Analysis Tool</t>
  </si>
  <si>
    <t>Premium Directory Listing Opportunity Analysis Tool</t>
  </si>
  <si>
    <t>Group Advertising Opportunity Analysis Tool</t>
  </si>
  <si>
    <t>OVERVIEW</t>
  </si>
  <si>
    <t>Pay-Per-Lead Opportunity Analysis</t>
  </si>
  <si>
    <t>Premium Directory Listing Opportunity Analysis</t>
  </si>
  <si>
    <t>Group Advertising Opportunity Analysis</t>
  </si>
  <si>
    <t>YOUR Overall Marketing ROI Analysis</t>
  </si>
  <si>
    <t xml:space="preserve">YOUR _______ Marketing Program ROI Analysis </t>
  </si>
  <si>
    <t>YOUR DATA</t>
  </si>
  <si>
    <t xml:space="preserve">Input into this section will automatically be added to all opportunity analysis scenarios in this workbook. </t>
  </si>
  <si>
    <t>Average Fee Structure</t>
  </si>
  <si>
    <t>Average Lead Conversion Rate (PCs to Clients)</t>
  </si>
  <si>
    <t>Conversion Rate</t>
  </si>
  <si>
    <t>Estimated Cost Per Lead</t>
  </si>
  <si>
    <t>Individual Marketing Program ROI Analysis Tool</t>
  </si>
  <si>
    <t>Table of Contents</t>
  </si>
  <si>
    <t>New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</si>
</sst>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9" fontId="4" fillId="4" borderId="1" xfId="3" applyFont="1" applyFill="1" applyBorder="1" applyAlignment="1">
      <alignment horizontal="right"/>
    </xf>
    <xf numFmtId="165" fontId="4" fillId="4" borderId="1" xfId="2" applyNumberFormat="1" applyFont="1" applyFill="1" applyBorder="1" applyAlignment="1">
      <alignment horizontal="right"/>
    </xf>
    <xf numFmtId="164" fontId="4" fillId="4" borderId="1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165" fontId="4" fillId="3" borderId="9" xfId="2" applyNumberFormat="1" applyFont="1" applyFill="1" applyBorder="1" applyAlignment="1">
      <alignment horizontal="right"/>
    </xf>
    <xf numFmtId="44" fontId="4" fillId="3" borderId="1" xfId="2" applyNumberFormat="1" applyFont="1" applyFill="1" applyBorder="1" applyAlignment="1">
      <alignment horizontal="right"/>
    </xf>
    <xf numFmtId="165" fontId="4" fillId="3" borderId="1" xfId="2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43" fontId="4" fillId="3" borderId="1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9" fontId="4" fillId="3" borderId="1" xfId="3" applyNumberFormat="1" applyFont="1" applyFill="1" applyBorder="1" applyAlignment="1">
      <alignment horizontal="right"/>
    </xf>
    <xf numFmtId="165" fontId="3" fillId="3" borderId="2" xfId="2" applyNumberFormat="1" applyFont="1" applyFill="1" applyBorder="1" applyAlignment="1">
      <alignment horizontal="right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>
      <alignment wrapText="1"/>
    </xf>
    <xf numFmtId="14" fontId="4" fillId="4" borderId="1" xfId="1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indent="1"/>
    </xf>
    <xf numFmtId="165" fontId="4" fillId="4" borderId="1" xfId="2" applyNumberFormat="1" applyFont="1" applyFill="1" applyBorder="1"/>
    <xf numFmtId="165" fontId="4" fillId="0" borderId="1" xfId="2" applyNumberFormat="1" applyFont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164" fontId="3" fillId="3" borderId="2" xfId="1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0" fontId="3" fillId="0" borderId="6" xfId="0" applyFont="1" applyBorder="1" applyAlignment="1">
      <alignment vertical="top" wrapText="1"/>
    </xf>
    <xf numFmtId="164" fontId="4" fillId="4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left" indent="1"/>
    </xf>
    <xf numFmtId="165" fontId="4" fillId="0" borderId="9" xfId="2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 indent="1"/>
    </xf>
    <xf numFmtId="44" fontId="4" fillId="3" borderId="11" xfId="2" applyNumberFormat="1" applyFont="1" applyFill="1" applyBorder="1" applyAlignment="1">
      <alignment horizontal="right"/>
    </xf>
    <xf numFmtId="9" fontId="4" fillId="4" borderId="11" xfId="3" applyFont="1" applyFill="1" applyBorder="1" applyAlignment="1">
      <alignment horizontal="right"/>
    </xf>
    <xf numFmtId="164" fontId="4" fillId="4" borderId="11" xfId="1" applyNumberFormat="1" applyFont="1" applyFill="1" applyBorder="1" applyAlignment="1">
      <alignment horizontal="right"/>
    </xf>
    <xf numFmtId="165" fontId="4" fillId="4" borderId="11" xfId="2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wrapText="1"/>
    </xf>
    <xf numFmtId="43" fontId="10" fillId="5" borderId="8" xfId="1" applyFont="1" applyFill="1" applyBorder="1" applyAlignment="1">
      <alignment horizontal="right"/>
    </xf>
    <xf numFmtId="0" fontId="11" fillId="0" borderId="0" xfId="0" applyFont="1"/>
    <xf numFmtId="164" fontId="4" fillId="4" borderId="0" xfId="1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right"/>
    </xf>
    <xf numFmtId="164" fontId="4" fillId="4" borderId="16" xfId="1" applyNumberFormat="1" applyFont="1" applyFill="1" applyBorder="1" applyAlignment="1">
      <alignment horizontal="right"/>
    </xf>
    <xf numFmtId="0" fontId="9" fillId="5" borderId="17" xfId="0" applyFont="1" applyFill="1" applyBorder="1" applyAlignment="1">
      <alignment wrapText="1"/>
    </xf>
    <xf numFmtId="0" fontId="4" fillId="0" borderId="18" xfId="0" applyFont="1" applyBorder="1" applyAlignment="1">
      <alignment horizontal="left" indent="1"/>
    </xf>
    <xf numFmtId="0" fontId="9" fillId="5" borderId="15" xfId="0" applyFont="1" applyFill="1" applyBorder="1" applyAlignment="1">
      <alignment wrapText="1"/>
    </xf>
    <xf numFmtId="165" fontId="9" fillId="5" borderId="15" xfId="2" applyNumberFormat="1" applyFont="1" applyFill="1" applyBorder="1" applyAlignment="1">
      <alignment wrapText="1"/>
    </xf>
    <xf numFmtId="164" fontId="3" fillId="4" borderId="1" xfId="1" applyNumberFormat="1" applyFont="1" applyFill="1" applyBorder="1" applyAlignment="1">
      <alignment horizontal="right"/>
    </xf>
    <xf numFmtId="164" fontId="3" fillId="3" borderId="9" xfId="1" applyNumberFormat="1" applyFont="1" applyFill="1" applyBorder="1" applyAlignment="1">
      <alignment horizontal="right"/>
    </xf>
    <xf numFmtId="0" fontId="9" fillId="5" borderId="12" xfId="0" applyFont="1" applyFill="1" applyBorder="1" applyAlignment="1">
      <alignment wrapText="1"/>
    </xf>
    <xf numFmtId="0" fontId="7" fillId="0" borderId="0" xfId="0" applyFont="1" applyAlignment="1"/>
    <xf numFmtId="0" fontId="4" fillId="0" borderId="0" xfId="0" applyFont="1" applyAlignment="1"/>
    <xf numFmtId="0" fontId="4" fillId="3" borderId="0" xfId="0" applyFont="1" applyFill="1" applyAlignment="1"/>
    <xf numFmtId="0" fontId="5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2" fillId="0" borderId="0" xfId="0" applyFont="1" applyBorder="1"/>
    <xf numFmtId="0" fontId="4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164" fontId="4" fillId="4" borderId="14" xfId="1" applyNumberFormat="1" applyFont="1" applyFill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164" fontId="4" fillId="4" borderId="19" xfId="1" applyNumberFormat="1" applyFont="1" applyFill="1" applyBorder="1" applyAlignment="1">
      <alignment horizontal="right"/>
    </xf>
    <xf numFmtId="9" fontId="4" fillId="0" borderId="16" xfId="3" applyFont="1" applyBorder="1" applyAlignment="1">
      <alignment horizontal="left" wrapText="1" indent="1"/>
    </xf>
    <xf numFmtId="0" fontId="4" fillId="4" borderId="4" xfId="0" applyFont="1" applyFill="1" applyBorder="1" applyAlignment="1">
      <alignment vertical="top" wrapText="1"/>
    </xf>
    <xf numFmtId="9" fontId="4" fillId="0" borderId="1" xfId="3" applyFont="1" applyBorder="1" applyAlignment="1">
      <alignment horizontal="left" wrapText="1" indent="1"/>
    </xf>
    <xf numFmtId="0" fontId="4" fillId="4" borderId="6" xfId="0" applyFont="1" applyFill="1" applyBorder="1" applyAlignment="1">
      <alignment vertical="top" wrapText="1"/>
    </xf>
    <xf numFmtId="0" fontId="4" fillId="4" borderId="24" xfId="0" applyFont="1" applyFill="1" applyBorder="1" applyAlignment="1">
      <alignment vertical="top" wrapText="1"/>
    </xf>
    <xf numFmtId="164" fontId="4" fillId="4" borderId="24" xfId="1" applyNumberFormat="1" applyFont="1" applyFill="1" applyBorder="1" applyAlignment="1">
      <alignment horizontal="right"/>
    </xf>
    <xf numFmtId="9" fontId="4" fillId="0" borderId="9" xfId="3" applyFont="1" applyBorder="1" applyAlignment="1">
      <alignment horizontal="left" wrapText="1" indent="1"/>
    </xf>
    <xf numFmtId="0" fontId="4" fillId="0" borderId="7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64" fontId="3" fillId="3" borderId="25" xfId="1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left" wrapText="1" indent="1"/>
    </xf>
    <xf numFmtId="0" fontId="14" fillId="0" borderId="3" xfId="0" applyFont="1" applyFill="1" applyBorder="1" applyAlignment="1">
      <alignment vertical="top"/>
    </xf>
    <xf numFmtId="9" fontId="4" fillId="0" borderId="16" xfId="3" applyFont="1" applyFill="1" applyBorder="1"/>
    <xf numFmtId="0" fontId="14" fillId="0" borderId="4" xfId="0" applyFont="1" applyFill="1" applyBorder="1" applyAlignment="1">
      <alignment vertical="top"/>
    </xf>
    <xf numFmtId="9" fontId="4" fillId="0" borderId="1" xfId="3" applyFont="1" applyFill="1" applyBorder="1"/>
    <xf numFmtId="0" fontId="3" fillId="0" borderId="7" xfId="0" applyFont="1" applyBorder="1" applyAlignment="1">
      <alignment vertical="top" wrapText="1"/>
    </xf>
    <xf numFmtId="0" fontId="14" fillId="0" borderId="6" xfId="0" applyFont="1" applyFill="1" applyBorder="1" applyAlignment="1">
      <alignment vertical="top"/>
    </xf>
    <xf numFmtId="9" fontId="4" fillId="0" borderId="9" xfId="3" applyFont="1" applyFill="1" applyBorder="1"/>
    <xf numFmtId="0" fontId="15" fillId="0" borderId="7" xfId="0" applyFont="1" applyFill="1" applyBorder="1" applyAlignment="1">
      <alignment vertical="top"/>
    </xf>
    <xf numFmtId="9" fontId="3" fillId="0" borderId="8" xfId="3" applyFont="1" applyFill="1" applyBorder="1"/>
    <xf numFmtId="0" fontId="4" fillId="0" borderId="21" xfId="0" applyFont="1" applyBorder="1" applyAlignment="1">
      <alignment horizontal="left" wrapText="1" indent="1"/>
    </xf>
    <xf numFmtId="0" fontId="4" fillId="0" borderId="28" xfId="0" applyFont="1" applyBorder="1" applyAlignment="1">
      <alignment horizontal="left" wrapText="1" indent="1"/>
    </xf>
    <xf numFmtId="0" fontId="4" fillId="0" borderId="27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9" fillId="5" borderId="29" xfId="0" applyFont="1" applyFill="1" applyBorder="1" applyAlignment="1">
      <alignment wrapText="1"/>
    </xf>
    <xf numFmtId="0" fontId="4" fillId="0" borderId="27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16" xfId="0" applyFont="1" applyBorder="1"/>
    <xf numFmtId="0" fontId="4" fillId="0" borderId="1" xfId="0" applyFont="1" applyBorder="1"/>
    <xf numFmtId="0" fontId="4" fillId="0" borderId="9" xfId="0" applyFont="1" applyBorder="1"/>
    <xf numFmtId="0" fontId="3" fillId="0" borderId="8" xfId="0" applyFont="1" applyBorder="1"/>
    <xf numFmtId="0" fontId="9" fillId="5" borderId="34" xfId="0" applyFont="1" applyFill="1" applyBorder="1" applyAlignment="1">
      <alignment wrapText="1"/>
    </xf>
    <xf numFmtId="0" fontId="9" fillId="5" borderId="13" xfId="0" applyFont="1" applyFill="1" applyBorder="1" applyAlignment="1">
      <alignment wrapText="1"/>
    </xf>
    <xf numFmtId="43" fontId="10" fillId="5" borderId="20" xfId="1" applyFont="1" applyFill="1" applyBorder="1" applyAlignment="1">
      <alignment horizontal="right"/>
    </xf>
    <xf numFmtId="0" fontId="3" fillId="0" borderId="5" xfId="0" applyFont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9" fillId="5" borderId="3" xfId="0" applyFont="1" applyFill="1" applyBorder="1"/>
    <xf numFmtId="0" fontId="10" fillId="5" borderId="19" xfId="0" applyFont="1" applyFill="1" applyBorder="1"/>
    <xf numFmtId="0" fontId="10" fillId="5" borderId="16" xfId="0" applyFont="1" applyFill="1" applyBorder="1"/>
    <xf numFmtId="0" fontId="3" fillId="3" borderId="4" xfId="0" applyFont="1" applyFill="1" applyBorder="1"/>
    <xf numFmtId="0" fontId="3" fillId="3" borderId="14" xfId="0" applyFont="1" applyFill="1" applyBorder="1"/>
    <xf numFmtId="0" fontId="3" fillId="3" borderId="1" xfId="0" applyFont="1" applyFill="1" applyBorder="1"/>
    <xf numFmtId="0" fontId="4" fillId="3" borderId="4" xfId="0" applyFont="1" applyFill="1" applyBorder="1"/>
    <xf numFmtId="14" fontId="4" fillId="4" borderId="14" xfId="0" applyNumberFormat="1" applyFont="1" applyFill="1" applyBorder="1"/>
    <xf numFmtId="14" fontId="4" fillId="4" borderId="1" xfId="0" applyNumberFormat="1" applyFont="1" applyFill="1" applyBorder="1"/>
    <xf numFmtId="0" fontId="0" fillId="0" borderId="4" xfId="0" applyBorder="1"/>
    <xf numFmtId="1" fontId="0" fillId="0" borderId="14" xfId="0" applyNumberFormat="1" applyBorder="1"/>
    <xf numFmtId="0" fontId="0" fillId="0" borderId="1" xfId="0" applyBorder="1"/>
    <xf numFmtId="0" fontId="9" fillId="5" borderId="10" xfId="0" applyFont="1" applyFill="1" applyBorder="1"/>
    <xf numFmtId="0" fontId="10" fillId="5" borderId="22" xfId="0" applyFont="1" applyFill="1" applyBorder="1"/>
    <xf numFmtId="0" fontId="10" fillId="5" borderId="11" xfId="0" applyFont="1" applyFill="1" applyBorder="1"/>
    <xf numFmtId="9" fontId="4" fillId="0" borderId="1" xfId="3" applyFont="1" applyBorder="1"/>
    <xf numFmtId="0" fontId="7" fillId="0" borderId="1" xfId="0" applyFont="1" applyBorder="1"/>
    <xf numFmtId="44" fontId="4" fillId="4" borderId="14" xfId="0" applyNumberFormat="1" applyFont="1" applyFill="1" applyBorder="1"/>
    <xf numFmtId="0" fontId="9" fillId="5" borderId="4" xfId="0" applyFont="1" applyFill="1" applyBorder="1"/>
    <xf numFmtId="0" fontId="10" fillId="5" borderId="14" xfId="0" applyFont="1" applyFill="1" applyBorder="1"/>
    <xf numFmtId="0" fontId="10" fillId="5" borderId="1" xfId="0" applyFont="1" applyFill="1" applyBorder="1"/>
    <xf numFmtId="164" fontId="4" fillId="4" borderId="14" xfId="1" applyNumberFormat="1" applyFont="1" applyFill="1" applyBorder="1"/>
    <xf numFmtId="164" fontId="4" fillId="0" borderId="14" xfId="1" applyNumberFormat="1" applyFont="1" applyBorder="1"/>
    <xf numFmtId="0" fontId="9" fillId="5" borderId="14" xfId="0" applyFont="1" applyFill="1" applyBorder="1" applyAlignment="1">
      <alignment horizontal="center"/>
    </xf>
    <xf numFmtId="44" fontId="4" fillId="0" borderId="14" xfId="2" applyFont="1" applyBorder="1"/>
    <xf numFmtId="166" fontId="4" fillId="4" borderId="14" xfId="0" applyNumberFormat="1" applyFont="1" applyFill="1" applyBorder="1"/>
    <xf numFmtId="0" fontId="3" fillId="3" borderId="0" xfId="0" applyFont="1" applyFill="1" applyBorder="1" applyAlignment="1">
      <alignment wrapText="1"/>
    </xf>
    <xf numFmtId="0" fontId="19" fillId="0" borderId="0" xfId="0" applyFont="1"/>
    <xf numFmtId="0" fontId="4" fillId="0" borderId="4" xfId="0" applyFont="1" applyBorder="1" applyAlignment="1">
      <alignment horizontal="left"/>
    </xf>
    <xf numFmtId="44" fontId="4" fillId="3" borderId="1" xfId="2" applyFont="1" applyFill="1" applyBorder="1"/>
    <xf numFmtId="0" fontId="4" fillId="3" borderId="0" xfId="0" applyFont="1" applyFill="1" applyBorder="1" applyAlignment="1">
      <alignment horizontal="left"/>
    </xf>
    <xf numFmtId="0" fontId="6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20" fillId="0" borderId="0" xfId="4"/>
    <xf numFmtId="0" fontId="4" fillId="0" borderId="2" xfId="0" applyFont="1" applyBorder="1"/>
    <xf numFmtId="0" fontId="7" fillId="0" borderId="30" xfId="0" applyFont="1" applyFill="1" applyBorder="1" applyAlignment="1">
      <alignment horizontal="left"/>
    </xf>
    <xf numFmtId="9" fontId="0" fillId="4" borderId="22" xfId="3" applyFont="1" applyFill="1" applyBorder="1"/>
    <xf numFmtId="0" fontId="4" fillId="0" borderId="3" xfId="0" applyFont="1" applyBorder="1" applyAlignment="1">
      <alignment horizontal="left"/>
    </xf>
    <xf numFmtId="0" fontId="0" fillId="0" borderId="16" xfId="0" applyFont="1" applyBorder="1"/>
    <xf numFmtId="0" fontId="4" fillId="0" borderId="10" xfId="0" applyFont="1" applyBorder="1" applyAlignment="1">
      <alignment horizontal="left"/>
    </xf>
    <xf numFmtId="0" fontId="0" fillId="0" borderId="11" xfId="0" applyFont="1" applyBorder="1"/>
    <xf numFmtId="44" fontId="1" fillId="4" borderId="22" xfId="2" applyFont="1" applyFill="1" applyBorder="1"/>
    <xf numFmtId="44" fontId="4" fillId="3" borderId="14" xfId="0" applyNumberFormat="1" applyFont="1" applyFill="1" applyBorder="1"/>
    <xf numFmtId="43" fontId="4" fillId="4" borderId="14" xfId="1" applyFont="1" applyFill="1" applyBorder="1"/>
    <xf numFmtId="9" fontId="4" fillId="4" borderId="14" xfId="0" applyNumberFormat="1" applyFont="1" applyFill="1" applyBorder="1"/>
    <xf numFmtId="10" fontId="4" fillId="3" borderId="14" xfId="3" applyNumberFormat="1" applyFont="1" applyFill="1" applyBorder="1"/>
    <xf numFmtId="166" fontId="9" fillId="5" borderId="7" xfId="0" applyNumberFormat="1" applyFont="1" applyFill="1" applyBorder="1" applyAlignment="1">
      <alignment wrapText="1"/>
    </xf>
    <xf numFmtId="10" fontId="1" fillId="4" borderId="19" xfId="3" applyNumberFormat="1" applyFont="1" applyFill="1" applyBorder="1"/>
    <xf numFmtId="0" fontId="4" fillId="0" borderId="5" xfId="0" applyFont="1" applyBorder="1" applyAlignment="1">
      <alignment horizontal="left"/>
    </xf>
    <xf numFmtId="43" fontId="4" fillId="4" borderId="23" xfId="1" applyFont="1" applyFill="1" applyBorder="1"/>
    <xf numFmtId="0" fontId="4" fillId="3" borderId="0" xfId="0" applyFont="1" applyFill="1" applyAlignment="1">
      <alignment wrapText="1"/>
    </xf>
    <xf numFmtId="0" fontId="0" fillId="0" borderId="0" xfId="0" applyAlignment="1"/>
    <xf numFmtId="0" fontId="8" fillId="0" borderId="0" xfId="0" applyFont="1" applyFill="1" applyAlignment="1">
      <alignment horizontal="center" vertical="center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9" fillId="5" borderId="31" xfId="0" applyFont="1" applyFill="1" applyBorder="1" applyAlignment="1">
      <alignment wrapText="1"/>
    </xf>
    <xf numFmtId="0" fontId="0" fillId="0" borderId="28" xfId="0" applyBorder="1" applyAlignment="1"/>
    <xf numFmtId="0" fontId="0" fillId="0" borderId="32" xfId="0" applyBorder="1" applyAlignment="1"/>
    <xf numFmtId="0" fontId="3" fillId="4" borderId="19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4" fillId="4" borderId="25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 wrapText="1"/>
    </xf>
    <xf numFmtId="0" fontId="9" fillId="5" borderId="18" xfId="0" applyFont="1" applyFill="1" applyBorder="1" applyAlignment="1">
      <alignment wrapText="1"/>
    </xf>
    <xf numFmtId="0" fontId="0" fillId="0" borderId="33" xfId="0" applyBorder="1" applyAlignme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EA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9.140625" customWidth="1"/>
    <col min="2" max="2" width="19.140625" customWidth="1"/>
  </cols>
  <sheetData>
    <row r="1" spans="1:3" ht="31.5" x14ac:dyDescent="0.5">
      <c r="A1" s="1" t="s">
        <v>115</v>
      </c>
    </row>
    <row r="2" spans="1:3" ht="12" customHeight="1" x14ac:dyDescent="0.5">
      <c r="A2" s="1"/>
    </row>
    <row r="3" spans="1:3" ht="18.75" x14ac:dyDescent="0.3">
      <c r="A3" s="149" t="s">
        <v>128</v>
      </c>
    </row>
    <row r="4" spans="1:3" x14ac:dyDescent="0.25">
      <c r="A4" s="156" t="s">
        <v>116</v>
      </c>
    </row>
    <row r="5" spans="1:3" x14ac:dyDescent="0.25">
      <c r="A5" s="156" t="s">
        <v>117</v>
      </c>
    </row>
    <row r="6" spans="1:3" x14ac:dyDescent="0.25">
      <c r="A6" s="156" t="s">
        <v>118</v>
      </c>
    </row>
    <row r="7" spans="1:3" x14ac:dyDescent="0.25">
      <c r="A7" s="156" t="s">
        <v>120</v>
      </c>
    </row>
    <row r="8" spans="1:3" x14ac:dyDescent="0.25">
      <c r="A8" s="156" t="s">
        <v>119</v>
      </c>
    </row>
    <row r="10" spans="1:3" ht="19.5" thickBot="1" x14ac:dyDescent="0.35">
      <c r="A10" s="149" t="s">
        <v>121</v>
      </c>
    </row>
    <row r="11" spans="1:3" ht="15.75" x14ac:dyDescent="0.25">
      <c r="A11" s="160" t="s">
        <v>124</v>
      </c>
      <c r="B11" s="170">
        <v>7.4499999999999997E-2</v>
      </c>
      <c r="C11" s="161"/>
    </row>
    <row r="12" spans="1:3" ht="15.75" x14ac:dyDescent="0.25">
      <c r="A12" s="162" t="s">
        <v>29</v>
      </c>
      <c r="B12" s="164">
        <v>42000</v>
      </c>
      <c r="C12" s="163"/>
    </row>
    <row r="13" spans="1:3" ht="15.75" x14ac:dyDescent="0.25">
      <c r="A13" s="162" t="s">
        <v>123</v>
      </c>
      <c r="B13" s="159">
        <v>0.33</v>
      </c>
      <c r="C13" s="163"/>
    </row>
    <row r="14" spans="1:3" ht="15.75" x14ac:dyDescent="0.25">
      <c r="A14" s="150" t="s">
        <v>30</v>
      </c>
      <c r="B14" s="165">
        <f>B12*B13</f>
        <v>13860</v>
      </c>
      <c r="C14" s="111"/>
    </row>
    <row r="15" spans="1:3" ht="16.5" thickBot="1" x14ac:dyDescent="0.3">
      <c r="A15" s="171" t="s">
        <v>107</v>
      </c>
      <c r="B15" s="172">
        <v>18</v>
      </c>
      <c r="C15" s="157" t="s">
        <v>96</v>
      </c>
    </row>
    <row r="16" spans="1:3" ht="15.75" x14ac:dyDescent="0.25">
      <c r="A16" s="158" t="s">
        <v>122</v>
      </c>
    </row>
    <row r="18" spans="1:1" ht="15.75" x14ac:dyDescent="0.25">
      <c r="A18" s="50" t="s">
        <v>0</v>
      </c>
    </row>
    <row r="19" spans="1:1" ht="15.75" x14ac:dyDescent="0.25">
      <c r="A19" s="52" t="s">
        <v>50</v>
      </c>
    </row>
  </sheetData>
  <hyperlinks>
    <hyperlink ref="A4" location="'Pay-Per-Lead Services'!A1" display="Pay-Per-Lead Opportunity Analysis"/>
    <hyperlink ref="A5" location="'Premium Directory Listings'!A1" display="Premium Directory Listing Opportunity Analysis"/>
    <hyperlink ref="A6" location="'Premium Directory Listings'!A1" display="Group Advertising Opportunity Analysis"/>
    <hyperlink ref="A7" location="'YOUR Marketing Program'!A1" display="YOUR _______ ROI Analysis "/>
    <hyperlink ref="A8" location="'YOUR Overall Marketing ROI'!A1" display="YOUR Overall Marketing ROI Analysi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selection activeCell="A5" activeCellId="1" sqref="A3 A5"/>
    </sheetView>
  </sheetViews>
  <sheetFormatPr defaultColWidth="9.140625" defaultRowHeight="15.75" x14ac:dyDescent="0.25"/>
  <cols>
    <col min="1" max="1" width="43.85546875" style="2" customWidth="1"/>
    <col min="2" max="2" width="27.7109375" style="7" customWidth="1"/>
    <col min="3" max="3" width="11.28515625" style="26" customWidth="1"/>
    <col min="4" max="16384" width="9.140625" style="2"/>
  </cols>
  <sheetData>
    <row r="1" spans="1:11" ht="31.5" x14ac:dyDescent="0.5">
      <c r="A1" s="1" t="s">
        <v>112</v>
      </c>
      <c r="B1" s="5"/>
    </row>
    <row r="2" spans="1:11" ht="21" x14ac:dyDescent="0.35">
      <c r="A2" s="49" t="s">
        <v>51</v>
      </c>
      <c r="B2" s="5"/>
    </row>
    <row r="3" spans="1:11" x14ac:dyDescent="0.25">
      <c r="A3" s="50" t="s">
        <v>0</v>
      </c>
      <c r="B3" s="38"/>
    </row>
    <row r="4" spans="1:11" x14ac:dyDescent="0.25">
      <c r="A4" s="51" t="s">
        <v>1</v>
      </c>
      <c r="B4" s="39"/>
    </row>
    <row r="5" spans="1:11" x14ac:dyDescent="0.25">
      <c r="A5" s="52" t="s">
        <v>50</v>
      </c>
      <c r="B5" s="53"/>
    </row>
    <row r="6" spans="1:11" s="3" customFormat="1" ht="51" customHeight="1" x14ac:dyDescent="0.25">
      <c r="A6" s="173" t="s">
        <v>17</v>
      </c>
      <c r="B6" s="174"/>
      <c r="C6" s="27"/>
    </row>
    <row r="7" spans="1:11" s="3" customFormat="1" ht="29.25" thickBot="1" x14ac:dyDescent="0.5">
      <c r="A7" s="8" t="s">
        <v>54</v>
      </c>
      <c r="B7" s="6"/>
      <c r="C7" s="27"/>
    </row>
    <row r="8" spans="1:11" s="4" customFormat="1" x14ac:dyDescent="0.25">
      <c r="A8" s="9" t="s">
        <v>18</v>
      </c>
      <c r="B8" s="54"/>
      <c r="C8" s="28"/>
      <c r="E8" s="175"/>
      <c r="F8" s="175"/>
      <c r="G8" s="175"/>
      <c r="H8" s="175"/>
      <c r="I8" s="175"/>
      <c r="J8" s="175"/>
      <c r="K8" s="175"/>
    </row>
    <row r="9" spans="1:11" x14ac:dyDescent="0.25">
      <c r="A9" s="10" t="s">
        <v>2</v>
      </c>
      <c r="B9" s="15"/>
      <c r="E9" s="175"/>
      <c r="F9" s="175"/>
      <c r="G9" s="175"/>
      <c r="H9" s="175"/>
      <c r="I9" s="175"/>
      <c r="J9" s="175"/>
      <c r="K9" s="175"/>
    </row>
    <row r="10" spans="1:11" x14ac:dyDescent="0.25">
      <c r="A10" s="10" t="s">
        <v>3</v>
      </c>
      <c r="B10" s="15"/>
      <c r="E10" s="175"/>
      <c r="F10" s="175"/>
      <c r="G10" s="175"/>
      <c r="H10" s="175"/>
      <c r="I10" s="175"/>
      <c r="J10" s="175"/>
      <c r="K10" s="175"/>
    </row>
    <row r="11" spans="1:11" x14ac:dyDescent="0.25">
      <c r="A11" s="10" t="s">
        <v>4</v>
      </c>
      <c r="B11" s="15"/>
      <c r="E11" s="175"/>
      <c r="F11" s="175"/>
      <c r="G11" s="175"/>
      <c r="H11" s="175"/>
      <c r="I11" s="175"/>
      <c r="J11" s="175"/>
      <c r="K11" s="175"/>
    </row>
    <row r="12" spans="1:11" x14ac:dyDescent="0.25">
      <c r="A12" s="10" t="s">
        <v>43</v>
      </c>
      <c r="B12" s="15"/>
      <c r="E12" s="175"/>
      <c r="F12" s="175"/>
      <c r="G12" s="175"/>
      <c r="H12" s="175"/>
      <c r="I12" s="175"/>
      <c r="J12" s="175"/>
      <c r="K12" s="175"/>
    </row>
    <row r="13" spans="1:11" x14ac:dyDescent="0.25">
      <c r="A13" s="10" t="s">
        <v>37</v>
      </c>
      <c r="B13" s="15"/>
      <c r="E13" s="175"/>
      <c r="F13" s="175"/>
      <c r="G13" s="175"/>
      <c r="H13" s="175"/>
      <c r="I13" s="175"/>
      <c r="J13" s="175"/>
      <c r="K13" s="175"/>
    </row>
    <row r="14" spans="1:11" ht="16.5" customHeight="1" x14ac:dyDescent="0.25">
      <c r="A14" s="10" t="s">
        <v>44</v>
      </c>
      <c r="B14" s="29"/>
      <c r="E14" s="175"/>
      <c r="F14" s="175"/>
      <c r="G14" s="175"/>
      <c r="H14" s="175"/>
      <c r="I14" s="175"/>
      <c r="J14" s="175"/>
      <c r="K14" s="175"/>
    </row>
    <row r="15" spans="1:11" ht="52.5" customHeight="1" thickBot="1" x14ac:dyDescent="0.3">
      <c r="A15" s="37" t="s">
        <v>5</v>
      </c>
      <c r="B15" s="15"/>
    </row>
    <row r="16" spans="1:11" ht="18" customHeight="1" thickBot="1" x14ac:dyDescent="0.3">
      <c r="A16" s="47" t="s">
        <v>22</v>
      </c>
      <c r="B16" s="48"/>
    </row>
    <row r="17" spans="1:3" ht="18.75" customHeight="1" x14ac:dyDescent="0.25">
      <c r="A17" s="16" t="s">
        <v>13</v>
      </c>
      <c r="B17" s="14">
        <v>1400</v>
      </c>
      <c r="C17" s="26" t="s">
        <v>32</v>
      </c>
    </row>
    <row r="18" spans="1:3" ht="17.25" customHeight="1" thickBot="1" x14ac:dyDescent="0.3">
      <c r="A18" s="17" t="s">
        <v>16</v>
      </c>
      <c r="B18" s="25">
        <f>B17*12</f>
        <v>16800</v>
      </c>
    </row>
    <row r="19" spans="1:3" ht="16.5" thickBot="1" x14ac:dyDescent="0.3">
      <c r="A19" s="47" t="s">
        <v>24</v>
      </c>
      <c r="B19" s="55"/>
    </row>
    <row r="20" spans="1:3" x14ac:dyDescent="0.25">
      <c r="A20" s="56" t="s">
        <v>53</v>
      </c>
      <c r="B20" s="23">
        <f>B21/12</f>
        <v>10</v>
      </c>
    </row>
    <row r="21" spans="1:3" ht="16.5" thickBot="1" x14ac:dyDescent="0.3">
      <c r="A21" s="17" t="s">
        <v>52</v>
      </c>
      <c r="B21" s="59">
        <v>120</v>
      </c>
    </row>
    <row r="22" spans="1:3" ht="16.5" thickBot="1" x14ac:dyDescent="0.3">
      <c r="A22" s="47" t="s">
        <v>23</v>
      </c>
      <c r="B22" s="57"/>
    </row>
    <row r="23" spans="1:3" x14ac:dyDescent="0.25">
      <c r="A23" s="42" t="s">
        <v>40</v>
      </c>
      <c r="B23" s="44">
        <f>OVERVIEW!B11</f>
        <v>7.4499999999999997E-2</v>
      </c>
      <c r="C23" s="26" t="s">
        <v>34</v>
      </c>
    </row>
    <row r="24" spans="1:3" x14ac:dyDescent="0.25">
      <c r="A24" s="16" t="s">
        <v>27</v>
      </c>
      <c r="B24" s="21">
        <f>B25/12</f>
        <v>0.745</v>
      </c>
    </row>
    <row r="25" spans="1:3" ht="16.5" thickBot="1" x14ac:dyDescent="0.3">
      <c r="A25" s="17" t="s">
        <v>28</v>
      </c>
      <c r="B25" s="34">
        <f>B21*B23</f>
        <v>8.94</v>
      </c>
    </row>
    <row r="26" spans="1:3" ht="16.5" thickBot="1" x14ac:dyDescent="0.3">
      <c r="A26" s="47" t="s">
        <v>55</v>
      </c>
      <c r="B26" s="57"/>
    </row>
    <row r="27" spans="1:3" x14ac:dyDescent="0.25">
      <c r="A27" s="16" t="s">
        <v>126</v>
      </c>
      <c r="B27" s="20">
        <f>B18/B21</f>
        <v>140</v>
      </c>
    </row>
    <row r="28" spans="1:3" ht="16.5" thickBot="1" x14ac:dyDescent="0.3">
      <c r="A28" s="16" t="s">
        <v>47</v>
      </c>
      <c r="B28" s="20">
        <f>B18/B25</f>
        <v>1879.1946308724832</v>
      </c>
    </row>
    <row r="29" spans="1:3" ht="16.5" thickBot="1" x14ac:dyDescent="0.3">
      <c r="A29" s="47" t="s">
        <v>111</v>
      </c>
      <c r="B29" s="57"/>
    </row>
    <row r="30" spans="1:3" x14ac:dyDescent="0.25">
      <c r="A30" s="31" t="s">
        <v>29</v>
      </c>
      <c r="B30" s="32">
        <f>OVERVIEW!B12</f>
        <v>42000</v>
      </c>
      <c r="C30" s="26" t="s">
        <v>35</v>
      </c>
    </row>
    <row r="31" spans="1:3" x14ac:dyDescent="0.25">
      <c r="A31" s="31" t="s">
        <v>30</v>
      </c>
      <c r="B31" s="13">
        <f>OVERVIEW!B13</f>
        <v>0.33</v>
      </c>
      <c r="C31" s="26" t="s">
        <v>36</v>
      </c>
    </row>
    <row r="32" spans="1:3" x14ac:dyDescent="0.25">
      <c r="A32" s="31" t="s">
        <v>48</v>
      </c>
      <c r="B32" s="33">
        <f>B30*B25</f>
        <v>375480</v>
      </c>
    </row>
    <row r="33" spans="1:2" ht="16.5" thickBot="1" x14ac:dyDescent="0.3">
      <c r="A33" s="40" t="s">
        <v>49</v>
      </c>
      <c r="B33" s="41">
        <f>B32*B31</f>
        <v>123908.40000000001</v>
      </c>
    </row>
    <row r="34" spans="1:2" ht="16.5" thickBot="1" x14ac:dyDescent="0.3">
      <c r="A34" s="47" t="s">
        <v>31</v>
      </c>
      <c r="B34" s="58">
        <f>B33-B18</f>
        <v>107108.40000000001</v>
      </c>
    </row>
  </sheetData>
  <mergeCells count="2">
    <mergeCell ref="A6:B6"/>
    <mergeCell ref="E8:K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Normal="100" workbookViewId="0">
      <selection activeCell="B19" sqref="B19"/>
    </sheetView>
  </sheetViews>
  <sheetFormatPr defaultColWidth="9.140625" defaultRowHeight="15.75" x14ac:dyDescent="0.25"/>
  <cols>
    <col min="1" max="1" width="43.85546875" style="2" customWidth="1"/>
    <col min="2" max="2" width="27.7109375" style="7" customWidth="1"/>
    <col min="3" max="3" width="11.28515625" style="26" customWidth="1"/>
    <col min="4" max="16384" width="9.140625" style="2"/>
  </cols>
  <sheetData>
    <row r="1" spans="1:11" ht="31.5" x14ac:dyDescent="0.5">
      <c r="A1" s="1" t="s">
        <v>113</v>
      </c>
      <c r="B1" s="5"/>
    </row>
    <row r="2" spans="1:11" ht="21" x14ac:dyDescent="0.35">
      <c r="A2" s="49" t="s">
        <v>51</v>
      </c>
      <c r="B2" s="5"/>
    </row>
    <row r="3" spans="1:11" x14ac:dyDescent="0.25">
      <c r="A3" s="50" t="s">
        <v>0</v>
      </c>
      <c r="B3" s="38"/>
    </row>
    <row r="4" spans="1:11" x14ac:dyDescent="0.25">
      <c r="A4" s="51" t="s">
        <v>1</v>
      </c>
      <c r="B4" s="39"/>
    </row>
    <row r="5" spans="1:11" x14ac:dyDescent="0.25">
      <c r="A5" s="52" t="s">
        <v>50</v>
      </c>
      <c r="B5" s="53"/>
    </row>
    <row r="6" spans="1:11" s="3" customFormat="1" ht="51" customHeight="1" x14ac:dyDescent="0.25">
      <c r="A6" s="173" t="s">
        <v>17</v>
      </c>
      <c r="B6" s="174"/>
      <c r="C6" s="27"/>
    </row>
    <row r="7" spans="1:11" s="3" customFormat="1" ht="29.25" thickBot="1" x14ac:dyDescent="0.5">
      <c r="A7" s="8" t="s">
        <v>19</v>
      </c>
      <c r="B7" s="6"/>
      <c r="C7" s="27"/>
    </row>
    <row r="8" spans="1:11" s="4" customFormat="1" x14ac:dyDescent="0.25">
      <c r="A8" s="9" t="s">
        <v>18</v>
      </c>
      <c r="B8" s="54"/>
      <c r="C8" s="28"/>
      <c r="E8" s="175"/>
      <c r="F8" s="175"/>
      <c r="G8" s="175"/>
      <c r="H8" s="175"/>
      <c r="I8" s="175"/>
      <c r="J8" s="175"/>
      <c r="K8" s="175"/>
    </row>
    <row r="9" spans="1:11" x14ac:dyDescent="0.25">
      <c r="A9" s="10" t="s">
        <v>2</v>
      </c>
      <c r="B9" s="15"/>
      <c r="E9" s="175"/>
      <c r="F9" s="175"/>
      <c r="G9" s="175"/>
      <c r="H9" s="175"/>
      <c r="I9" s="175"/>
      <c r="J9" s="175"/>
      <c r="K9" s="175"/>
    </row>
    <row r="10" spans="1:11" x14ac:dyDescent="0.25">
      <c r="A10" s="10" t="s">
        <v>3</v>
      </c>
      <c r="B10" s="15"/>
      <c r="E10" s="175"/>
      <c r="F10" s="175"/>
      <c r="G10" s="175"/>
      <c r="H10" s="175"/>
      <c r="I10" s="175"/>
      <c r="J10" s="175"/>
      <c r="K10" s="175"/>
    </row>
    <row r="11" spans="1:11" x14ac:dyDescent="0.25">
      <c r="A11" s="10" t="s">
        <v>45</v>
      </c>
      <c r="B11" s="15"/>
      <c r="E11" s="175"/>
      <c r="F11" s="175"/>
      <c r="G11" s="175"/>
      <c r="H11" s="175"/>
      <c r="I11" s="175"/>
      <c r="J11" s="175"/>
      <c r="K11" s="175"/>
    </row>
    <row r="12" spans="1:11" x14ac:dyDescent="0.25">
      <c r="A12" s="10" t="s">
        <v>4</v>
      </c>
      <c r="B12" s="15"/>
      <c r="E12" s="175"/>
      <c r="F12" s="175"/>
      <c r="G12" s="175"/>
      <c r="H12" s="175"/>
      <c r="I12" s="175"/>
      <c r="J12" s="175"/>
      <c r="K12" s="175"/>
    </row>
    <row r="13" spans="1:11" x14ac:dyDescent="0.25">
      <c r="A13" s="10" t="s">
        <v>43</v>
      </c>
      <c r="B13" s="15"/>
      <c r="E13" s="175"/>
      <c r="F13" s="175"/>
      <c r="G13" s="175"/>
      <c r="H13" s="175"/>
      <c r="I13" s="175"/>
      <c r="J13" s="175"/>
      <c r="K13" s="175"/>
    </row>
    <row r="14" spans="1:11" x14ac:dyDescent="0.25">
      <c r="A14" s="10" t="s">
        <v>37</v>
      </c>
      <c r="B14" s="15"/>
      <c r="E14" s="175"/>
      <c r="F14" s="175"/>
      <c r="G14" s="175"/>
      <c r="H14" s="175"/>
      <c r="I14" s="175"/>
      <c r="J14" s="175"/>
      <c r="K14" s="175"/>
    </row>
    <row r="15" spans="1:11" ht="16.5" customHeight="1" x14ac:dyDescent="0.25">
      <c r="A15" s="10" t="s">
        <v>44</v>
      </c>
      <c r="B15" s="29"/>
      <c r="E15" s="175"/>
      <c r="F15" s="175"/>
      <c r="G15" s="175"/>
      <c r="H15" s="175"/>
      <c r="I15" s="175"/>
      <c r="J15" s="175"/>
      <c r="K15" s="175"/>
    </row>
    <row r="16" spans="1:11" ht="52.5" customHeight="1" thickBot="1" x14ac:dyDescent="0.3">
      <c r="A16" s="37" t="s">
        <v>5</v>
      </c>
      <c r="B16" s="15"/>
    </row>
    <row r="17" spans="1:3" ht="18" customHeight="1" thickBot="1" x14ac:dyDescent="0.3">
      <c r="A17" s="47" t="s">
        <v>22</v>
      </c>
      <c r="B17" s="48"/>
    </row>
    <row r="18" spans="1:3" ht="16.5" customHeight="1" x14ac:dyDescent="0.25">
      <c r="A18" s="42" t="s">
        <v>12</v>
      </c>
      <c r="B18" s="46">
        <v>50</v>
      </c>
      <c r="C18" s="26" t="s">
        <v>32</v>
      </c>
    </row>
    <row r="19" spans="1:3" ht="18.75" customHeight="1" x14ac:dyDescent="0.25">
      <c r="A19" s="16" t="s">
        <v>13</v>
      </c>
      <c r="B19" s="14">
        <v>100</v>
      </c>
      <c r="C19" s="26" t="s">
        <v>32</v>
      </c>
    </row>
    <row r="20" spans="1:3" ht="18.75" customHeight="1" x14ac:dyDescent="0.25">
      <c r="A20" s="30" t="s">
        <v>46</v>
      </c>
      <c r="B20" s="18">
        <f>SUM(B18:B19)</f>
        <v>150</v>
      </c>
    </row>
    <row r="21" spans="1:3" ht="17.25" customHeight="1" thickBot="1" x14ac:dyDescent="0.3">
      <c r="A21" s="17" t="s">
        <v>16</v>
      </c>
      <c r="B21" s="25">
        <f>12*B20</f>
        <v>1800</v>
      </c>
    </row>
    <row r="22" spans="1:3" ht="19.5" customHeight="1" thickBot="1" x14ac:dyDescent="0.3">
      <c r="A22" s="47" t="s">
        <v>41</v>
      </c>
      <c r="B22" s="57"/>
    </row>
    <row r="23" spans="1:3" x14ac:dyDescent="0.25">
      <c r="A23" s="42" t="s">
        <v>6</v>
      </c>
      <c r="B23" s="45">
        <v>1000</v>
      </c>
      <c r="C23" s="26" t="s">
        <v>32</v>
      </c>
    </row>
    <row r="24" spans="1:3" x14ac:dyDescent="0.25">
      <c r="A24" s="16" t="s">
        <v>21</v>
      </c>
      <c r="B24" s="12">
        <v>3</v>
      </c>
      <c r="C24" s="26" t="s">
        <v>32</v>
      </c>
    </row>
    <row r="25" spans="1:3" x14ac:dyDescent="0.25">
      <c r="A25" s="16" t="s">
        <v>7</v>
      </c>
      <c r="B25" s="11">
        <v>0</v>
      </c>
    </row>
    <row r="26" spans="1:3" ht="31.5" x14ac:dyDescent="0.25">
      <c r="A26" s="16" t="s">
        <v>8</v>
      </c>
      <c r="B26" s="13">
        <v>0.25</v>
      </c>
      <c r="C26" s="26" t="s">
        <v>33</v>
      </c>
    </row>
    <row r="27" spans="1:3" ht="31.5" x14ac:dyDescent="0.25">
      <c r="A27" s="16" t="s">
        <v>20</v>
      </c>
      <c r="B27" s="23">
        <f>B23-(B23*B26)</f>
        <v>750</v>
      </c>
    </row>
    <row r="28" spans="1:3" ht="18" customHeight="1" x14ac:dyDescent="0.25">
      <c r="A28" s="16" t="s">
        <v>9</v>
      </c>
      <c r="B28" s="13">
        <v>0.25</v>
      </c>
      <c r="C28" s="26" t="s">
        <v>32</v>
      </c>
    </row>
    <row r="29" spans="1:3" ht="31.5" x14ac:dyDescent="0.25">
      <c r="A29" s="16" t="s">
        <v>10</v>
      </c>
      <c r="B29" s="23">
        <f>B27*B28</f>
        <v>187.5</v>
      </c>
    </row>
    <row r="30" spans="1:3" x14ac:dyDescent="0.25">
      <c r="A30" s="16" t="s">
        <v>11</v>
      </c>
      <c r="B30" s="24">
        <f>1/B24</f>
        <v>0.33333333333333331</v>
      </c>
    </row>
    <row r="31" spans="1:3" ht="32.25" thickBot="1" x14ac:dyDescent="0.3">
      <c r="A31" s="17" t="s">
        <v>42</v>
      </c>
      <c r="B31" s="36">
        <f>B29*B30</f>
        <v>62.5</v>
      </c>
    </row>
    <row r="32" spans="1:3" ht="16.5" thickBot="1" x14ac:dyDescent="0.3">
      <c r="A32" s="47" t="s">
        <v>24</v>
      </c>
      <c r="B32" s="57"/>
    </row>
    <row r="33" spans="1:3" ht="31.5" x14ac:dyDescent="0.25">
      <c r="A33" s="42" t="s">
        <v>38</v>
      </c>
      <c r="B33" s="44">
        <v>0.02</v>
      </c>
      <c r="C33" s="26" t="s">
        <v>32</v>
      </c>
    </row>
    <row r="34" spans="1:3" ht="31.5" x14ac:dyDescent="0.25">
      <c r="A34" s="16" t="s">
        <v>25</v>
      </c>
      <c r="B34" s="22">
        <f>B31*B33</f>
        <v>1.25</v>
      </c>
    </row>
    <row r="35" spans="1:3" ht="16.5" thickBot="1" x14ac:dyDescent="0.3">
      <c r="A35" s="17" t="s">
        <v>26</v>
      </c>
      <c r="B35" s="35">
        <f>B34*12</f>
        <v>15</v>
      </c>
    </row>
    <row r="36" spans="1:3" ht="16.5" thickBot="1" x14ac:dyDescent="0.3">
      <c r="A36" s="47" t="s">
        <v>23</v>
      </c>
      <c r="B36" s="57"/>
    </row>
    <row r="37" spans="1:3" x14ac:dyDescent="0.25">
      <c r="A37" s="42" t="s">
        <v>40</v>
      </c>
      <c r="B37" s="44">
        <f>OVERVIEW!B11</f>
        <v>7.4499999999999997E-2</v>
      </c>
      <c r="C37" s="26" t="s">
        <v>34</v>
      </c>
    </row>
    <row r="38" spans="1:3" x14ac:dyDescent="0.25">
      <c r="A38" s="16" t="s">
        <v>27</v>
      </c>
      <c r="B38" s="21">
        <f>B34*B37</f>
        <v>9.3124999999999999E-2</v>
      </c>
    </row>
    <row r="39" spans="1:3" ht="16.5" thickBot="1" x14ac:dyDescent="0.3">
      <c r="A39" s="17" t="s">
        <v>28</v>
      </c>
      <c r="B39" s="34">
        <f>B35*B37</f>
        <v>1.1174999999999999</v>
      </c>
    </row>
    <row r="40" spans="1:3" ht="16.5" thickBot="1" x14ac:dyDescent="0.3">
      <c r="A40" s="47" t="s">
        <v>55</v>
      </c>
      <c r="B40" s="57"/>
    </row>
    <row r="41" spans="1:3" ht="31.5" x14ac:dyDescent="0.25">
      <c r="A41" s="42" t="s">
        <v>39</v>
      </c>
      <c r="B41" s="43">
        <f>SUM(B18+B19)/B23</f>
        <v>0.15</v>
      </c>
    </row>
    <row r="42" spans="1:3" x14ac:dyDescent="0.25">
      <c r="A42" s="16" t="s">
        <v>14</v>
      </c>
      <c r="B42" s="19">
        <f>B21/B31</f>
        <v>28.8</v>
      </c>
    </row>
    <row r="43" spans="1:3" x14ac:dyDescent="0.25">
      <c r="A43" s="16" t="s">
        <v>15</v>
      </c>
      <c r="B43" s="20">
        <f>B21/B35</f>
        <v>120</v>
      </c>
    </row>
    <row r="44" spans="1:3" ht="16.5" thickBot="1" x14ac:dyDescent="0.3">
      <c r="A44" s="16" t="s">
        <v>47</v>
      </c>
      <c r="B44" s="20">
        <f>B21/B39</f>
        <v>1610.7382550335572</v>
      </c>
    </row>
    <row r="45" spans="1:3" ht="16.5" thickBot="1" x14ac:dyDescent="0.3">
      <c r="A45" s="47" t="s">
        <v>111</v>
      </c>
      <c r="B45" s="57"/>
    </row>
    <row r="46" spans="1:3" x14ac:dyDescent="0.25">
      <c r="A46" s="31" t="s">
        <v>29</v>
      </c>
      <c r="B46" s="32">
        <f>OVERVIEW!B12</f>
        <v>42000</v>
      </c>
      <c r="C46" s="26" t="s">
        <v>35</v>
      </c>
    </row>
    <row r="47" spans="1:3" x14ac:dyDescent="0.25">
      <c r="A47" s="31" t="s">
        <v>30</v>
      </c>
      <c r="B47" s="13">
        <f>OVERVIEW!B13</f>
        <v>0.33</v>
      </c>
      <c r="C47" s="26" t="s">
        <v>36</v>
      </c>
    </row>
    <row r="48" spans="1:3" x14ac:dyDescent="0.25">
      <c r="A48" s="31" t="s">
        <v>48</v>
      </c>
      <c r="B48" s="33">
        <f>B46*B39</f>
        <v>46935</v>
      </c>
    </row>
    <row r="49" spans="1:2" ht="16.5" thickBot="1" x14ac:dyDescent="0.3">
      <c r="A49" s="40" t="s">
        <v>49</v>
      </c>
      <c r="B49" s="41">
        <f>B48*B47</f>
        <v>15488.550000000001</v>
      </c>
    </row>
    <row r="50" spans="1:2" s="26" customFormat="1" ht="16.5" thickBot="1" x14ac:dyDescent="0.3">
      <c r="A50" s="47" t="s">
        <v>31</v>
      </c>
      <c r="B50" s="58">
        <f>B49-B21</f>
        <v>13688.550000000001</v>
      </c>
    </row>
  </sheetData>
  <mergeCells count="2">
    <mergeCell ref="A6:B6"/>
    <mergeCell ref="E8:K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workbookViewId="0">
      <selection activeCell="C31" sqref="C31"/>
    </sheetView>
  </sheetViews>
  <sheetFormatPr defaultColWidth="9.140625" defaultRowHeight="15.75" x14ac:dyDescent="0.25"/>
  <cols>
    <col min="1" max="1" width="43.85546875" style="2" customWidth="1"/>
    <col min="2" max="2" width="9.28515625" style="2" customWidth="1"/>
    <col min="3" max="3" width="27.7109375" style="7" customWidth="1"/>
    <col min="4" max="4" width="11.28515625" style="26" customWidth="1"/>
    <col min="5" max="7" width="9.140625" style="2"/>
    <col min="8" max="8" width="27.5703125" style="73" customWidth="1"/>
    <col min="9" max="9" width="9.140625" style="2"/>
    <col min="10" max="10" width="9" style="2" customWidth="1"/>
    <col min="11" max="16384" width="9.140625" style="2"/>
  </cols>
  <sheetData>
    <row r="1" spans="1:17" ht="31.5" x14ac:dyDescent="0.5">
      <c r="A1" s="1" t="s">
        <v>114</v>
      </c>
      <c r="B1" s="1"/>
      <c r="C1" s="5"/>
    </row>
    <row r="2" spans="1:17" ht="21" x14ac:dyDescent="0.35">
      <c r="A2" s="49" t="s">
        <v>51</v>
      </c>
      <c r="B2" s="49"/>
      <c r="C2" s="5"/>
      <c r="D2" s="62"/>
      <c r="E2" s="63"/>
      <c r="F2" s="63"/>
      <c r="G2" s="63"/>
      <c r="I2" s="63"/>
      <c r="J2" s="63"/>
      <c r="K2" s="63"/>
      <c r="L2" s="63"/>
      <c r="M2" s="63"/>
      <c r="N2" s="63"/>
      <c r="O2" s="63"/>
      <c r="P2" s="63"/>
    </row>
    <row r="3" spans="1:17" x14ac:dyDescent="0.25">
      <c r="A3" s="50" t="s">
        <v>0</v>
      </c>
      <c r="B3" s="50"/>
      <c r="C3" s="38"/>
      <c r="D3" s="66"/>
      <c r="E3" s="67"/>
      <c r="F3" s="67"/>
      <c r="G3" s="67"/>
      <c r="I3" s="67"/>
      <c r="J3" s="67"/>
      <c r="K3" s="67"/>
      <c r="L3" s="67"/>
      <c r="M3" s="67"/>
      <c r="N3" s="67"/>
      <c r="O3" s="67"/>
      <c r="P3" s="63"/>
    </row>
    <row r="4" spans="1:17" x14ac:dyDescent="0.25">
      <c r="A4" s="51" t="s">
        <v>1</v>
      </c>
      <c r="B4" s="51"/>
      <c r="C4" s="39"/>
      <c r="D4" s="66"/>
      <c r="E4" s="67"/>
      <c r="F4" s="67"/>
      <c r="G4" s="67"/>
      <c r="I4" s="67"/>
      <c r="J4" s="67"/>
      <c r="K4" s="67"/>
      <c r="L4" s="67"/>
      <c r="M4" s="67"/>
      <c r="N4" s="67"/>
      <c r="O4" s="67"/>
      <c r="P4" s="63"/>
    </row>
    <row r="5" spans="1:17" x14ac:dyDescent="0.25">
      <c r="A5" s="52" t="s">
        <v>50</v>
      </c>
      <c r="B5" s="52"/>
      <c r="C5" s="53"/>
      <c r="D5" s="66"/>
      <c r="E5" s="67"/>
      <c r="F5" s="67"/>
      <c r="G5" s="67"/>
      <c r="I5" s="67"/>
      <c r="J5" s="67"/>
      <c r="K5" s="67"/>
      <c r="L5" s="67"/>
      <c r="M5" s="67"/>
      <c r="N5" s="67"/>
      <c r="O5" s="67"/>
      <c r="P5" s="63"/>
    </row>
    <row r="6" spans="1:17" s="3" customFormat="1" ht="51" customHeight="1" x14ac:dyDescent="0.25">
      <c r="A6" s="173" t="s">
        <v>17</v>
      </c>
      <c r="B6" s="173"/>
      <c r="C6" s="174"/>
      <c r="D6" s="68"/>
      <c r="E6" s="69"/>
      <c r="F6" s="69"/>
      <c r="G6" s="69"/>
      <c r="H6" s="74"/>
      <c r="I6" s="69"/>
      <c r="J6" s="69"/>
      <c r="K6" s="69"/>
      <c r="L6" s="69"/>
      <c r="M6" s="69"/>
      <c r="N6" s="69"/>
      <c r="O6" s="69"/>
      <c r="P6" s="64"/>
    </row>
    <row r="7" spans="1:17" s="3" customFormat="1" ht="29.25" thickBot="1" x14ac:dyDescent="0.5">
      <c r="A7" s="8" t="s">
        <v>2</v>
      </c>
      <c r="B7" s="8"/>
      <c r="C7" s="6"/>
      <c r="D7" s="68"/>
      <c r="E7" s="69"/>
      <c r="F7" s="69"/>
      <c r="G7" s="69"/>
      <c r="H7" s="74"/>
      <c r="I7" s="69"/>
      <c r="J7" s="69"/>
      <c r="K7" s="69"/>
      <c r="L7" s="69"/>
      <c r="M7" s="69"/>
      <c r="N7" s="69"/>
      <c r="O7" s="69"/>
      <c r="P7" s="64"/>
    </row>
    <row r="8" spans="1:17" s="4" customFormat="1" ht="26.25" x14ac:dyDescent="0.25">
      <c r="A8" s="9" t="s">
        <v>18</v>
      </c>
      <c r="B8" s="182"/>
      <c r="C8" s="183"/>
      <c r="D8" s="66"/>
      <c r="E8" s="70"/>
      <c r="F8" s="71"/>
      <c r="G8" s="71"/>
      <c r="H8" s="118" t="s">
        <v>59</v>
      </c>
      <c r="I8" s="71"/>
      <c r="J8" s="71"/>
      <c r="K8" s="71"/>
      <c r="L8" s="71"/>
      <c r="M8" s="70"/>
      <c r="N8" s="70"/>
      <c r="O8" s="70"/>
      <c r="P8" s="65"/>
    </row>
    <row r="9" spans="1:17" ht="26.25" customHeight="1" thickBot="1" x14ac:dyDescent="0.3">
      <c r="A9" s="10" t="s">
        <v>2</v>
      </c>
      <c r="B9" s="184"/>
      <c r="C9" s="185"/>
      <c r="D9" s="66"/>
      <c r="E9" s="67"/>
      <c r="F9" s="71"/>
      <c r="G9" s="71"/>
      <c r="H9" s="190" t="s">
        <v>89</v>
      </c>
      <c r="I9" s="191"/>
      <c r="J9" s="191"/>
      <c r="K9" s="191"/>
      <c r="L9" s="71"/>
      <c r="M9" s="67"/>
      <c r="N9" s="67"/>
      <c r="O9" s="67"/>
      <c r="P9" s="63"/>
    </row>
    <row r="10" spans="1:17" ht="27" thickBot="1" x14ac:dyDescent="0.3">
      <c r="A10" s="10" t="s">
        <v>3</v>
      </c>
      <c r="B10" s="184"/>
      <c r="C10" s="185"/>
      <c r="D10" s="66"/>
      <c r="E10" s="67"/>
      <c r="F10" s="71"/>
      <c r="G10" s="71"/>
      <c r="H10" s="90" t="s">
        <v>78</v>
      </c>
      <c r="I10" s="188" t="s">
        <v>79</v>
      </c>
      <c r="J10" s="189"/>
      <c r="K10" s="71"/>
      <c r="L10" s="71"/>
      <c r="M10" s="67"/>
      <c r="N10" s="67"/>
      <c r="O10" s="67"/>
      <c r="P10" s="63"/>
    </row>
    <row r="11" spans="1:17" ht="27" thickBot="1" x14ac:dyDescent="0.3">
      <c r="A11" s="10" t="s">
        <v>4</v>
      </c>
      <c r="B11" s="184"/>
      <c r="C11" s="185"/>
      <c r="D11" s="66"/>
      <c r="E11" s="67"/>
      <c r="F11" s="71"/>
      <c r="G11" s="71"/>
      <c r="H11" s="119" t="s">
        <v>80</v>
      </c>
      <c r="I11" s="79" t="s">
        <v>81</v>
      </c>
      <c r="J11" s="72"/>
      <c r="K11" s="71"/>
      <c r="L11" s="71"/>
      <c r="M11" s="71"/>
      <c r="N11" s="67"/>
      <c r="O11" s="67"/>
      <c r="P11" s="67"/>
      <c r="Q11" s="63"/>
    </row>
    <row r="12" spans="1:17" ht="26.25" x14ac:dyDescent="0.25">
      <c r="A12" s="10" t="s">
        <v>43</v>
      </c>
      <c r="B12" s="184"/>
      <c r="C12" s="185"/>
      <c r="D12" s="66"/>
      <c r="E12" s="67"/>
      <c r="F12" s="71"/>
      <c r="G12" s="71"/>
      <c r="H12" s="80" t="s">
        <v>60</v>
      </c>
      <c r="I12" s="81" t="s">
        <v>82</v>
      </c>
      <c r="J12" s="82">
        <v>2</v>
      </c>
      <c r="K12" s="83">
        <f>J12/$J$27</f>
        <v>1.3698630136986301E-2</v>
      </c>
      <c r="L12" s="71"/>
      <c r="M12" s="71"/>
      <c r="N12" s="67"/>
      <c r="O12" s="67"/>
      <c r="P12" s="67"/>
      <c r="Q12" s="63"/>
    </row>
    <row r="13" spans="1:17" ht="26.25" x14ac:dyDescent="0.25">
      <c r="A13" s="10" t="s">
        <v>37</v>
      </c>
      <c r="B13" s="184"/>
      <c r="C13" s="185"/>
      <c r="D13" s="66"/>
      <c r="E13" s="67"/>
      <c r="F13" s="71"/>
      <c r="G13" s="71"/>
      <c r="H13" s="84" t="s">
        <v>61</v>
      </c>
      <c r="I13" s="77" t="s">
        <v>83</v>
      </c>
      <c r="J13" s="78">
        <v>15</v>
      </c>
      <c r="K13" s="85">
        <f t="shared" ref="K13:K26" si="0">J13/$J$27</f>
        <v>0.10273972602739725</v>
      </c>
      <c r="L13" s="71"/>
      <c r="M13" s="71"/>
      <c r="N13" s="67"/>
      <c r="O13" s="67"/>
      <c r="P13" s="67"/>
      <c r="Q13" s="63"/>
    </row>
    <row r="14" spans="1:17" ht="16.5" customHeight="1" x14ac:dyDescent="0.25">
      <c r="A14" s="10" t="s">
        <v>44</v>
      </c>
      <c r="B14" s="184"/>
      <c r="C14" s="185"/>
      <c r="D14" s="66"/>
      <c r="E14" s="67"/>
      <c r="F14" s="71"/>
      <c r="G14" s="71"/>
      <c r="H14" s="84" t="s">
        <v>62</v>
      </c>
      <c r="I14" s="77" t="s">
        <v>84</v>
      </c>
      <c r="J14" s="78">
        <v>1</v>
      </c>
      <c r="K14" s="85">
        <f t="shared" si="0"/>
        <v>6.8493150684931503E-3</v>
      </c>
      <c r="L14" s="71"/>
      <c r="M14" s="71"/>
      <c r="N14" s="67"/>
      <c r="O14" s="67"/>
      <c r="P14" s="67"/>
      <c r="Q14" s="63"/>
    </row>
    <row r="15" spans="1:17" ht="23.25" customHeight="1" thickBot="1" x14ac:dyDescent="0.3">
      <c r="A15" s="117" t="s">
        <v>5</v>
      </c>
      <c r="B15" s="186"/>
      <c r="C15" s="187"/>
      <c r="D15" s="66"/>
      <c r="E15" s="67"/>
      <c r="F15" s="67"/>
      <c r="G15" s="67"/>
      <c r="H15" s="84" t="s">
        <v>63</v>
      </c>
      <c r="I15" s="77" t="s">
        <v>83</v>
      </c>
      <c r="J15" s="78">
        <v>1</v>
      </c>
      <c r="K15" s="85">
        <f t="shared" si="0"/>
        <v>6.8493150684931503E-3</v>
      </c>
      <c r="L15" s="67"/>
      <c r="M15" s="67"/>
      <c r="N15" s="67"/>
      <c r="O15" s="67"/>
      <c r="P15" s="67"/>
      <c r="Q15" s="63"/>
    </row>
    <row r="16" spans="1:17" ht="18" customHeight="1" thickBot="1" x14ac:dyDescent="0.3">
      <c r="A16" s="61" t="s">
        <v>22</v>
      </c>
      <c r="B16" s="115"/>
      <c r="C16" s="116"/>
      <c r="H16" s="84" t="s">
        <v>64</v>
      </c>
      <c r="I16" s="77" t="s">
        <v>84</v>
      </c>
      <c r="J16" s="78">
        <v>1</v>
      </c>
      <c r="K16" s="85">
        <f t="shared" si="0"/>
        <v>6.8493150684931503E-3</v>
      </c>
    </row>
    <row r="17" spans="1:11" ht="18.75" customHeight="1" x14ac:dyDescent="0.25">
      <c r="A17" s="30" t="s">
        <v>86</v>
      </c>
      <c r="B17" s="103"/>
      <c r="C17" s="15">
        <v>2500</v>
      </c>
      <c r="D17" s="26" t="s">
        <v>32</v>
      </c>
      <c r="H17" s="84" t="s">
        <v>65</v>
      </c>
      <c r="I17" s="77" t="s">
        <v>84</v>
      </c>
      <c r="J17" s="78">
        <v>9</v>
      </c>
      <c r="K17" s="85">
        <f t="shared" si="0"/>
        <v>6.1643835616438353E-2</v>
      </c>
    </row>
    <row r="18" spans="1:11" ht="17.25" customHeight="1" x14ac:dyDescent="0.25">
      <c r="A18" s="30" t="s">
        <v>46</v>
      </c>
      <c r="B18" s="103"/>
      <c r="C18" s="15">
        <v>10000</v>
      </c>
      <c r="H18" s="84" t="s">
        <v>66</v>
      </c>
      <c r="I18" s="77" t="s">
        <v>82</v>
      </c>
      <c r="J18" s="78">
        <v>27</v>
      </c>
      <c r="K18" s="85">
        <f t="shared" si="0"/>
        <v>0.18493150684931506</v>
      </c>
    </row>
    <row r="19" spans="1:11" ht="16.5" thickBot="1" x14ac:dyDescent="0.3">
      <c r="A19" s="17" t="s">
        <v>16</v>
      </c>
      <c r="B19" s="104"/>
      <c r="C19" s="25">
        <f>(12*C18)+C17</f>
        <v>122500</v>
      </c>
      <c r="H19" s="84" t="s">
        <v>67</v>
      </c>
      <c r="I19" s="77" t="s">
        <v>84</v>
      </c>
      <c r="J19" s="78">
        <v>7</v>
      </c>
      <c r="K19" s="85">
        <f t="shared" si="0"/>
        <v>4.7945205479452052E-2</v>
      </c>
    </row>
    <row r="20" spans="1:11" ht="16.5" thickBot="1" x14ac:dyDescent="0.3">
      <c r="A20" s="47" t="s">
        <v>24</v>
      </c>
      <c r="B20" s="47"/>
      <c r="C20" s="57"/>
      <c r="D20" s="26" t="s">
        <v>32</v>
      </c>
      <c r="H20" s="84" t="s">
        <v>68</v>
      </c>
      <c r="I20" s="77" t="s">
        <v>84</v>
      </c>
      <c r="J20" s="78">
        <v>1</v>
      </c>
      <c r="K20" s="85">
        <f t="shared" si="0"/>
        <v>6.8493150684931503E-3</v>
      </c>
    </row>
    <row r="21" spans="1:11" x14ac:dyDescent="0.25">
      <c r="A21" s="16" t="s">
        <v>56</v>
      </c>
      <c r="B21" s="105"/>
      <c r="C21" s="15">
        <v>15</v>
      </c>
      <c r="H21" s="84" t="s">
        <v>69</v>
      </c>
      <c r="I21" s="77" t="s">
        <v>84</v>
      </c>
      <c r="J21" s="78">
        <v>20</v>
      </c>
      <c r="K21" s="85">
        <f t="shared" si="0"/>
        <v>0.13698630136986301</v>
      </c>
    </row>
    <row r="22" spans="1:11" x14ac:dyDescent="0.25">
      <c r="A22" s="30" t="s">
        <v>26</v>
      </c>
      <c r="B22" s="103"/>
      <c r="C22" s="60">
        <f>C21*12</f>
        <v>180</v>
      </c>
      <c r="H22" s="84" t="s">
        <v>70</v>
      </c>
      <c r="I22" s="77" t="s">
        <v>82</v>
      </c>
      <c r="J22" s="78">
        <v>49</v>
      </c>
      <c r="K22" s="85">
        <f t="shared" si="0"/>
        <v>0.33561643835616439</v>
      </c>
    </row>
    <row r="23" spans="1:11" ht="16.5" thickBot="1" x14ac:dyDescent="0.3">
      <c r="A23" s="179" t="s">
        <v>87</v>
      </c>
      <c r="B23" s="180"/>
      <c r="C23" s="181"/>
      <c r="D23" s="2"/>
      <c r="H23" s="84" t="s">
        <v>71</v>
      </c>
      <c r="I23" s="77" t="s">
        <v>84</v>
      </c>
      <c r="J23" s="78">
        <v>1</v>
      </c>
      <c r="K23" s="85">
        <f t="shared" si="0"/>
        <v>6.8493150684931503E-3</v>
      </c>
    </row>
    <row r="24" spans="1:11" x14ac:dyDescent="0.25">
      <c r="A24" s="94" t="s">
        <v>76</v>
      </c>
      <c r="B24" s="95">
        <f>C24/J27</f>
        <v>0.54794520547945202</v>
      </c>
      <c r="C24" s="110">
        <f>SUMIF($I$12:$I$26,"Maybe",$J$12:$J$26)</f>
        <v>80</v>
      </c>
      <c r="D24" s="2"/>
      <c r="H24" s="84" t="s">
        <v>72</v>
      </c>
      <c r="I24" s="77" t="s">
        <v>82</v>
      </c>
      <c r="J24" s="78">
        <v>2</v>
      </c>
      <c r="K24" s="85">
        <f t="shared" si="0"/>
        <v>1.3698630136986301E-2</v>
      </c>
    </row>
    <row r="25" spans="1:11" x14ac:dyDescent="0.25">
      <c r="A25" s="96" t="s">
        <v>57</v>
      </c>
      <c r="B25" s="97">
        <f>C25/J27</f>
        <v>0.33561643835616439</v>
      </c>
      <c r="C25" s="111">
        <f>SUMIF($I$12:$I$26,"No",$J$12:$J$26)</f>
        <v>49</v>
      </c>
      <c r="D25" s="2"/>
      <c r="H25" s="84" t="s">
        <v>73</v>
      </c>
      <c r="I25" s="77" t="s">
        <v>84</v>
      </c>
      <c r="J25" s="78">
        <v>9</v>
      </c>
      <c r="K25" s="85">
        <f t="shared" si="0"/>
        <v>6.1643835616438353E-2</v>
      </c>
    </row>
    <row r="26" spans="1:11" ht="16.5" thickBot="1" x14ac:dyDescent="0.3">
      <c r="A26" s="99" t="s">
        <v>58</v>
      </c>
      <c r="B26" s="100">
        <f>C26/J27</f>
        <v>0.11643835616438356</v>
      </c>
      <c r="C26" s="112">
        <f>SUMIF($I$12:$I$26,"Yes",$J$12:$J$26)</f>
        <v>17</v>
      </c>
      <c r="D26" s="2"/>
      <c r="H26" s="86" t="s">
        <v>74</v>
      </c>
      <c r="I26" s="87" t="s">
        <v>83</v>
      </c>
      <c r="J26" s="88">
        <v>1</v>
      </c>
      <c r="K26" s="89">
        <f t="shared" si="0"/>
        <v>6.8493150684931503E-3</v>
      </c>
    </row>
    <row r="27" spans="1:11" ht="15.75" customHeight="1" thickBot="1" x14ac:dyDescent="0.3">
      <c r="A27" s="101" t="s">
        <v>77</v>
      </c>
      <c r="B27" s="102">
        <f>C27/J27</f>
        <v>0.3904109589041096</v>
      </c>
      <c r="C27" s="113">
        <f>C26+(C24/2)</f>
        <v>57</v>
      </c>
      <c r="H27" s="98" t="s">
        <v>75</v>
      </c>
      <c r="I27" s="91"/>
      <c r="J27" s="92">
        <f>SUM(J12:J26)</f>
        <v>146</v>
      </c>
      <c r="K27" s="93"/>
    </row>
    <row r="28" spans="1:11" ht="17.25" customHeight="1" x14ac:dyDescent="0.25">
      <c r="A28" s="176" t="s">
        <v>85</v>
      </c>
      <c r="B28" s="177"/>
      <c r="C28" s="178"/>
      <c r="H28" s="120" t="s">
        <v>88</v>
      </c>
      <c r="I28" s="72"/>
      <c r="J28" s="72"/>
    </row>
    <row r="29" spans="1:11" ht="16.5" customHeight="1" x14ac:dyDescent="0.25">
      <c r="A29" s="176"/>
      <c r="B29" s="177"/>
      <c r="C29" s="178"/>
      <c r="H29" s="76"/>
      <c r="I29" s="72"/>
      <c r="J29" s="72"/>
    </row>
    <row r="30" spans="1:11" ht="16.5" thickBot="1" x14ac:dyDescent="0.3">
      <c r="A30" s="61" t="s">
        <v>23</v>
      </c>
      <c r="B30" s="61"/>
      <c r="C30" s="114"/>
      <c r="D30" s="26" t="s">
        <v>34</v>
      </c>
      <c r="H30" s="2"/>
    </row>
    <row r="31" spans="1:11" x14ac:dyDescent="0.25">
      <c r="A31" s="42" t="s">
        <v>40</v>
      </c>
      <c r="B31" s="106"/>
      <c r="C31" s="44">
        <f>OVERVIEW!B11</f>
        <v>7.4499999999999997E-2</v>
      </c>
      <c r="H31" s="2"/>
    </row>
    <row r="32" spans="1:11" x14ac:dyDescent="0.25">
      <c r="A32" s="16" t="s">
        <v>27</v>
      </c>
      <c r="B32" s="105"/>
      <c r="C32" s="21">
        <f>(C33/12)*C31</f>
        <v>2.63636875E-2</v>
      </c>
      <c r="H32" s="2"/>
    </row>
    <row r="33" spans="1:11" ht="16.5" thickBot="1" x14ac:dyDescent="0.3">
      <c r="A33" s="17" t="s">
        <v>28</v>
      </c>
      <c r="B33" s="104"/>
      <c r="C33" s="34">
        <f>C27*C31</f>
        <v>4.2465000000000002</v>
      </c>
      <c r="H33" s="2"/>
    </row>
    <row r="34" spans="1:11" ht="16.5" thickBot="1" x14ac:dyDescent="0.3">
      <c r="A34" s="47" t="s">
        <v>55</v>
      </c>
      <c r="B34" s="107"/>
      <c r="C34" s="57"/>
      <c r="H34" s="2"/>
    </row>
    <row r="35" spans="1:11" x14ac:dyDescent="0.25">
      <c r="A35" s="16" t="s">
        <v>15</v>
      </c>
      <c r="B35" s="105"/>
      <c r="C35" s="19">
        <f>C19/C27</f>
        <v>2149.1228070175439</v>
      </c>
      <c r="H35" s="2"/>
    </row>
    <row r="36" spans="1:11" ht="16.5" thickBot="1" x14ac:dyDescent="0.3">
      <c r="A36" s="16" t="s">
        <v>47</v>
      </c>
      <c r="B36" s="105"/>
      <c r="C36" s="20">
        <f>C19/C33</f>
        <v>28847.286000235486</v>
      </c>
    </row>
    <row r="37" spans="1:11" ht="16.5" thickBot="1" x14ac:dyDescent="0.3">
      <c r="A37" s="47" t="s">
        <v>111</v>
      </c>
      <c r="B37" s="47"/>
      <c r="C37" s="57"/>
      <c r="D37" s="26" t="s">
        <v>35</v>
      </c>
    </row>
    <row r="38" spans="1:11" x14ac:dyDescent="0.25">
      <c r="A38" s="31" t="s">
        <v>29</v>
      </c>
      <c r="B38" s="108"/>
      <c r="C38" s="32">
        <f>OVERVIEW!B12</f>
        <v>42000</v>
      </c>
      <c r="D38" s="26" t="s">
        <v>36</v>
      </c>
    </row>
    <row r="39" spans="1:11" x14ac:dyDescent="0.25">
      <c r="A39" s="31" t="s">
        <v>30</v>
      </c>
      <c r="B39" s="108"/>
      <c r="C39" s="13">
        <f>OVERVIEW!B13</f>
        <v>0.33</v>
      </c>
      <c r="H39" s="75"/>
      <c r="I39" s="26"/>
      <c r="J39" s="26"/>
    </row>
    <row r="40" spans="1:11" x14ac:dyDescent="0.25">
      <c r="A40" s="31" t="s">
        <v>48</v>
      </c>
      <c r="B40" s="108"/>
      <c r="C40" s="33">
        <f>C38*C33</f>
        <v>178353</v>
      </c>
    </row>
    <row r="41" spans="1:11" s="26" customFormat="1" ht="16.5" thickBot="1" x14ac:dyDescent="0.3">
      <c r="A41" s="40" t="s">
        <v>49</v>
      </c>
      <c r="B41" s="109"/>
      <c r="C41" s="41">
        <f>C40*C39</f>
        <v>58856.490000000005</v>
      </c>
      <c r="H41" s="73"/>
      <c r="I41" s="2"/>
      <c r="J41" s="2"/>
      <c r="K41" s="2"/>
    </row>
    <row r="42" spans="1:11" ht="16.5" thickBot="1" x14ac:dyDescent="0.3">
      <c r="A42" s="47" t="s">
        <v>31</v>
      </c>
      <c r="B42" s="47"/>
      <c r="C42" s="58">
        <f>C41-C19</f>
        <v>-63643.509999999995</v>
      </c>
      <c r="K42" s="26"/>
    </row>
  </sheetData>
  <mergeCells count="13">
    <mergeCell ref="A6:C6"/>
    <mergeCell ref="I10:J10"/>
    <mergeCell ref="H9:K9"/>
    <mergeCell ref="A28:C29"/>
    <mergeCell ref="A23:C23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I13" sqref="I13"/>
    </sheetView>
  </sheetViews>
  <sheetFormatPr defaultRowHeight="15" x14ac:dyDescent="0.25"/>
  <cols>
    <col min="1" max="1" width="35.28515625" customWidth="1"/>
    <col min="2" max="2" width="19.42578125" customWidth="1"/>
    <col min="3" max="3" width="13" customWidth="1"/>
    <col min="4" max="4" width="15.42578125" customWidth="1"/>
  </cols>
  <sheetData>
    <row r="1" spans="1:4" ht="28.5" x14ac:dyDescent="0.45">
      <c r="A1" s="8" t="s">
        <v>127</v>
      </c>
      <c r="B1" s="8"/>
      <c r="C1" s="8"/>
      <c r="D1" s="121"/>
    </row>
    <row r="2" spans="1:4" ht="28.5" x14ac:dyDescent="0.45">
      <c r="A2" s="49" t="s">
        <v>51</v>
      </c>
      <c r="B2" s="8"/>
      <c r="C2" s="8"/>
      <c r="D2" s="121"/>
    </row>
    <row r="3" spans="1:4" ht="18.75" customHeight="1" x14ac:dyDescent="0.45">
      <c r="A3" s="50" t="s">
        <v>0</v>
      </c>
      <c r="B3" s="8"/>
      <c r="C3" s="8"/>
      <c r="D3" s="121"/>
    </row>
    <row r="4" spans="1:4" ht="16.5" customHeight="1" x14ac:dyDescent="0.45">
      <c r="A4" s="52" t="s">
        <v>50</v>
      </c>
      <c r="B4" s="8"/>
      <c r="C4" s="8"/>
      <c r="D4" s="121"/>
    </row>
    <row r="5" spans="1:4" s="155" customFormat="1" ht="16.5" customHeight="1" x14ac:dyDescent="0.45">
      <c r="A5" s="152"/>
      <c r="B5" s="153"/>
      <c r="C5" s="153"/>
      <c r="D5" s="154"/>
    </row>
    <row r="6" spans="1:4" ht="19.5" thickBot="1" x14ac:dyDescent="0.35">
      <c r="A6" s="149" t="s">
        <v>109</v>
      </c>
    </row>
    <row r="7" spans="1:4" ht="15.75" x14ac:dyDescent="0.25">
      <c r="A7" s="122" t="s">
        <v>90</v>
      </c>
      <c r="B7" s="123"/>
      <c r="C7" s="124"/>
    </row>
    <row r="8" spans="1:4" ht="15.75" x14ac:dyDescent="0.25">
      <c r="A8" s="125" t="s">
        <v>91</v>
      </c>
      <c r="B8" s="126" t="s">
        <v>92</v>
      </c>
      <c r="C8" s="127" t="s">
        <v>93</v>
      </c>
    </row>
    <row r="9" spans="1:4" ht="15.75" x14ac:dyDescent="0.25">
      <c r="A9" s="128" t="s">
        <v>94</v>
      </c>
      <c r="B9" s="129">
        <v>42370</v>
      </c>
      <c r="C9" s="130">
        <v>42735</v>
      </c>
    </row>
    <row r="10" spans="1:4" x14ac:dyDescent="0.25">
      <c r="A10" s="131" t="s">
        <v>95</v>
      </c>
      <c r="B10" s="132">
        <f>(C9-B9)/30</f>
        <v>12.166666666666666</v>
      </c>
      <c r="C10" s="133" t="s">
        <v>96</v>
      </c>
    </row>
    <row r="11" spans="1:4" ht="15.75" x14ac:dyDescent="0.25">
      <c r="A11" s="134" t="s">
        <v>97</v>
      </c>
      <c r="B11" s="135"/>
      <c r="C11" s="136"/>
      <c r="D11" s="2"/>
    </row>
    <row r="12" spans="1:4" ht="15.75" x14ac:dyDescent="0.25">
      <c r="A12" s="150" t="s">
        <v>110</v>
      </c>
      <c r="B12" s="139">
        <v>50000</v>
      </c>
      <c r="C12" s="138"/>
      <c r="D12" s="2"/>
    </row>
    <row r="13" spans="1:4" ht="15.75" x14ac:dyDescent="0.25">
      <c r="A13" s="140" t="s">
        <v>98</v>
      </c>
      <c r="B13" s="141"/>
      <c r="C13" s="142"/>
      <c r="D13" s="2"/>
    </row>
    <row r="14" spans="1:4" ht="15.75" x14ac:dyDescent="0.25">
      <c r="A14" s="31" t="s">
        <v>99</v>
      </c>
      <c r="B14" s="143">
        <v>50</v>
      </c>
      <c r="C14" s="111"/>
      <c r="D14" s="26" t="s">
        <v>100</v>
      </c>
    </row>
    <row r="15" spans="1:4" ht="15.75" x14ac:dyDescent="0.25">
      <c r="A15" s="31" t="s">
        <v>129</v>
      </c>
      <c r="B15" s="144">
        <v>5</v>
      </c>
      <c r="C15" s="137"/>
      <c r="D15" s="2"/>
    </row>
    <row r="16" spans="1:4" ht="15.75" x14ac:dyDescent="0.25">
      <c r="A16" s="140" t="s">
        <v>101</v>
      </c>
      <c r="B16" s="141"/>
      <c r="C16" s="142"/>
      <c r="D16" s="2"/>
    </row>
    <row r="17" spans="1:4" ht="15.75" x14ac:dyDescent="0.25">
      <c r="A17" s="31" t="s">
        <v>125</v>
      </c>
      <c r="B17" s="168">
        <f>B15/B14</f>
        <v>0.1</v>
      </c>
      <c r="C17" s="111"/>
      <c r="D17" s="2"/>
    </row>
    <row r="18" spans="1:4" ht="15.75" x14ac:dyDescent="0.25">
      <c r="A18" s="140" t="s">
        <v>102</v>
      </c>
      <c r="B18" s="145"/>
      <c r="C18" s="142"/>
      <c r="D18" s="2"/>
    </row>
    <row r="19" spans="1:4" ht="15.75" x14ac:dyDescent="0.25">
      <c r="A19" s="31" t="s">
        <v>103</v>
      </c>
      <c r="B19" s="146">
        <f>B12/B14</f>
        <v>1000</v>
      </c>
      <c r="C19" s="151"/>
      <c r="D19" s="2"/>
    </row>
    <row r="20" spans="1:4" ht="15.75" x14ac:dyDescent="0.25">
      <c r="A20" s="140" t="s">
        <v>104</v>
      </c>
      <c r="B20" s="141"/>
      <c r="C20" s="142"/>
      <c r="D20" s="2"/>
    </row>
    <row r="21" spans="1:4" ht="15.75" x14ac:dyDescent="0.25">
      <c r="A21" s="31" t="s">
        <v>105</v>
      </c>
      <c r="B21" s="146">
        <f>B12/B15</f>
        <v>10000</v>
      </c>
      <c r="C21" s="151"/>
      <c r="D21" s="2"/>
    </row>
    <row r="22" spans="1:4" ht="15.75" x14ac:dyDescent="0.25">
      <c r="A22" s="192" t="s">
        <v>111</v>
      </c>
      <c r="B22" s="174"/>
      <c r="C22" s="193"/>
      <c r="D22" s="2"/>
    </row>
    <row r="23" spans="1:4" ht="15.75" x14ac:dyDescent="0.25">
      <c r="A23" s="31" t="s">
        <v>29</v>
      </c>
      <c r="B23" s="139">
        <f>OVERVIEW!B12</f>
        <v>42000</v>
      </c>
      <c r="C23" s="111"/>
      <c r="D23" s="2"/>
    </row>
    <row r="24" spans="1:4" ht="15.75" x14ac:dyDescent="0.25">
      <c r="A24" s="31" t="s">
        <v>106</v>
      </c>
      <c r="B24" s="167">
        <f>OVERVIEW!B13</f>
        <v>0.33</v>
      </c>
      <c r="C24" s="111"/>
      <c r="D24" s="2"/>
    </row>
    <row r="25" spans="1:4" ht="15.75" x14ac:dyDescent="0.25">
      <c r="A25" s="31" t="s">
        <v>30</v>
      </c>
      <c r="B25" s="139">
        <f>B23*B24</f>
        <v>13860</v>
      </c>
      <c r="C25" s="111"/>
      <c r="D25" s="2"/>
    </row>
    <row r="26" spans="1:4" ht="15.75" x14ac:dyDescent="0.25">
      <c r="A26" s="31" t="s">
        <v>107</v>
      </c>
      <c r="B26" s="166">
        <f>OVERVIEW!B15</f>
        <v>18</v>
      </c>
      <c r="C26" s="111" t="s">
        <v>96</v>
      </c>
      <c r="D26" s="2"/>
    </row>
    <row r="27" spans="1:4" ht="16.5" thickBot="1" x14ac:dyDescent="0.3">
      <c r="A27" s="31" t="s">
        <v>108</v>
      </c>
      <c r="B27" s="147">
        <f>B15*B25</f>
        <v>69300</v>
      </c>
      <c r="C27" s="111"/>
      <c r="D27" s="2"/>
    </row>
    <row r="28" spans="1:4" ht="16.5" thickBot="1" x14ac:dyDescent="0.3">
      <c r="A28" s="47" t="s">
        <v>31</v>
      </c>
      <c r="B28" s="169">
        <f>B27-B12</f>
        <v>19300</v>
      </c>
      <c r="C28" s="57"/>
      <c r="D28" s="2"/>
    </row>
    <row r="29" spans="1:4" ht="15.75" x14ac:dyDescent="0.25">
      <c r="A29" s="148"/>
      <c r="B29" s="148"/>
      <c r="C29" s="148"/>
      <c r="D29" s="2"/>
    </row>
  </sheetData>
  <mergeCells count="1"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Pay-Per-Lead Services</vt:lpstr>
      <vt:lpstr>Premium Directory Listings</vt:lpstr>
      <vt:lpstr>Group Advertising</vt:lpstr>
      <vt:lpstr>YOUR Marketing Program</vt:lpstr>
    </vt:vector>
  </TitlesOfParts>
  <Company>Davis Law Group, P.S.</Company>
  <LinksUpToDate>false</LinksUpToDate>
  <SharedDoc>false</SharedDoc>
  <HyperlinkBase>www.DavisLawGroupSeattle.com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Advertising Opportunity Evaluation Tool</dc:title>
  <dc:subject>Advertising Opportunity Evaluation Tool</dc:subject>
  <dc:creator>Mischelle Davis</dc:creator>
  <dc:description>CONFIDENTIAL</dc:description>
  <cp:lastModifiedBy>Mischelle Davis</cp:lastModifiedBy>
  <dcterms:created xsi:type="dcterms:W3CDTF">2015-11-05T21:34:24Z</dcterms:created>
  <dcterms:modified xsi:type="dcterms:W3CDTF">2017-03-13T20:38:53Z</dcterms:modified>
  <cp:contentStatus>CONFIDENTIAL</cp:contentStatus>
</cp:coreProperties>
</file>