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schelle.INJURYTRIALLAWY\Desktop\FWM\"/>
    </mc:Choice>
  </mc:AlternateContent>
  <bookViews>
    <workbookView xWindow="2100" yWindow="-30" windowWidth="17235" windowHeight="9540" tabRatio="804"/>
  </bookViews>
  <sheets>
    <sheet name="2016 Overview" sheetId="8" r:id="rId1"/>
    <sheet name="2015 Overview" sheetId="10" r:id="rId2"/>
    <sheet name="Cases &amp; Fees" sheetId="6" r:id="rId3"/>
  </sheets>
  <definedNames>
    <definedName name="_xlnm._FilterDatabase" localSheetId="2" hidden="1">'Cases &amp; Fees'!$A$2:$O$337</definedName>
  </definedNames>
  <calcPr calcId="171026"/>
</workbook>
</file>

<file path=xl/calcChain.xml><?xml version="1.0" encoding="utf-8"?>
<calcChain xmlns="http://schemas.openxmlformats.org/spreadsheetml/2006/main">
  <c r="N762" i="6" l="1"/>
  <c r="O762" i="6" s="1"/>
  <c r="G762" i="6"/>
  <c r="B762" i="6"/>
  <c r="N761" i="6"/>
  <c r="O761" i="6" s="1"/>
  <c r="G761" i="6"/>
  <c r="B761" i="6"/>
  <c r="N760" i="6"/>
  <c r="O760" i="6" s="1"/>
  <c r="G760" i="6"/>
  <c r="B760" i="6"/>
  <c r="N759" i="6"/>
  <c r="O759" i="6" s="1"/>
  <c r="G759" i="6"/>
  <c r="B759" i="6"/>
  <c r="N758" i="6"/>
  <c r="O758" i="6" s="1"/>
  <c r="G758" i="6"/>
  <c r="B758" i="6"/>
  <c r="N757" i="6"/>
  <c r="O757" i="6" s="1"/>
  <c r="G757" i="6"/>
  <c r="B757" i="6"/>
  <c r="N756" i="6"/>
  <c r="O756" i="6" s="1"/>
  <c r="G756" i="6"/>
  <c r="B756" i="6"/>
  <c r="N755" i="6"/>
  <c r="O755" i="6" s="1"/>
  <c r="G755" i="6"/>
  <c r="B755" i="6"/>
  <c r="N754" i="6"/>
  <c r="O754" i="6" s="1"/>
  <c r="G754" i="6"/>
  <c r="B754" i="6"/>
  <c r="N753" i="6"/>
  <c r="O753" i="6" s="1"/>
  <c r="G753" i="6"/>
  <c r="B753" i="6"/>
  <c r="N752" i="6"/>
  <c r="O752" i="6" s="1"/>
  <c r="G752" i="6"/>
  <c r="B752" i="6"/>
  <c r="N751" i="6"/>
  <c r="O751" i="6" s="1"/>
  <c r="G751" i="6"/>
  <c r="B751" i="6"/>
  <c r="N750" i="6"/>
  <c r="O750" i="6" s="1"/>
  <c r="G750" i="6"/>
  <c r="B750" i="6"/>
  <c r="N749" i="6"/>
  <c r="K749" i="6"/>
  <c r="O749" i="6" s="1"/>
  <c r="G749" i="6"/>
  <c r="B749" i="6"/>
  <c r="N748" i="6"/>
  <c r="K748" i="6"/>
  <c r="O748" i="6" s="1"/>
  <c r="G748" i="6"/>
  <c r="B748" i="6"/>
  <c r="N747" i="6"/>
  <c r="O747" i="6" s="1"/>
  <c r="I747" i="6"/>
  <c r="H747" i="6" s="1"/>
  <c r="N746" i="6"/>
  <c r="O746" i="6" s="1"/>
  <c r="I746" i="6"/>
  <c r="H746" i="6" s="1"/>
  <c r="N745" i="6"/>
  <c r="K745" i="6"/>
  <c r="G745" i="6"/>
  <c r="B745" i="6"/>
  <c r="O744" i="6"/>
  <c r="N744" i="6"/>
  <c r="I744" i="6"/>
  <c r="H744" i="6" s="1"/>
  <c r="N743" i="6"/>
  <c r="K743" i="6"/>
  <c r="O743" i="6" s="1"/>
  <c r="G743" i="6"/>
  <c r="B743" i="6"/>
  <c r="N742" i="6"/>
  <c r="K742" i="6"/>
  <c r="O742" i="6" s="1"/>
  <c r="G742" i="6"/>
  <c r="B742" i="6"/>
  <c r="N741" i="6"/>
  <c r="K741" i="6"/>
  <c r="O741" i="6" s="1"/>
  <c r="G741" i="6"/>
  <c r="B741" i="6"/>
  <c r="N740" i="6"/>
  <c r="K740" i="6"/>
  <c r="O740" i="6" s="1"/>
  <c r="G740" i="6"/>
  <c r="B740" i="6"/>
  <c r="N739" i="6"/>
  <c r="K739" i="6"/>
  <c r="O739" i="6" s="1"/>
  <c r="G739" i="6"/>
  <c r="B739" i="6"/>
  <c r="N738" i="6"/>
  <c r="K738" i="6"/>
  <c r="O738" i="6" s="1"/>
  <c r="G738" i="6"/>
  <c r="B738" i="6"/>
  <c r="N737" i="6"/>
  <c r="K737" i="6"/>
  <c r="O737" i="6" s="1"/>
  <c r="G737" i="6"/>
  <c r="B737" i="6"/>
  <c r="N736" i="6"/>
  <c r="K736" i="6"/>
  <c r="O736" i="6" s="1"/>
  <c r="G736" i="6"/>
  <c r="B736" i="6"/>
  <c r="N735" i="6"/>
  <c r="O735" i="6" s="1"/>
  <c r="G735" i="6"/>
  <c r="B735" i="6"/>
  <c r="N734" i="6"/>
  <c r="K734" i="6"/>
  <c r="G734" i="6"/>
  <c r="B734" i="6"/>
  <c r="N733" i="6"/>
  <c r="K733" i="6"/>
  <c r="G733" i="6"/>
  <c r="B733" i="6"/>
  <c r="N732" i="6"/>
  <c r="K732" i="6"/>
  <c r="G732" i="6"/>
  <c r="B732" i="6"/>
  <c r="N731" i="6"/>
  <c r="K731" i="6"/>
  <c r="G731" i="6"/>
  <c r="B731" i="6"/>
  <c r="N730" i="6"/>
  <c r="K730" i="6"/>
  <c r="I730" i="6"/>
  <c r="H730" i="6" s="1"/>
  <c r="N729" i="6"/>
  <c r="K729" i="6"/>
  <c r="O729" i="6" s="1"/>
  <c r="G729" i="6"/>
  <c r="B729" i="6"/>
  <c r="N728" i="6"/>
  <c r="K728" i="6"/>
  <c r="O728" i="6" s="1"/>
  <c r="G728" i="6"/>
  <c r="B728" i="6"/>
  <c r="N727" i="6"/>
  <c r="O727" i="6" s="1"/>
  <c r="G727" i="6"/>
  <c r="B727" i="6"/>
  <c r="N726" i="6"/>
  <c r="O726" i="6" s="1"/>
  <c r="G726" i="6"/>
  <c r="B726" i="6"/>
  <c r="N725" i="6"/>
  <c r="O725" i="6" s="1"/>
  <c r="G725" i="6"/>
  <c r="B725" i="6"/>
  <c r="N724" i="6"/>
  <c r="O724" i="6" s="1"/>
  <c r="G724" i="6"/>
  <c r="B724" i="6"/>
  <c r="N723" i="6"/>
  <c r="O723" i="6" s="1"/>
  <c r="G723" i="6"/>
  <c r="B723" i="6"/>
  <c r="N722" i="6"/>
  <c r="O722" i="6" s="1"/>
  <c r="G722" i="6"/>
  <c r="B722" i="6"/>
  <c r="N721" i="6"/>
  <c r="O721" i="6" s="1"/>
  <c r="G721" i="6"/>
  <c r="B721" i="6"/>
  <c r="N720" i="6"/>
  <c r="O720" i="6" s="1"/>
  <c r="G720" i="6"/>
  <c r="B720" i="6"/>
  <c r="N719" i="6"/>
  <c r="O719" i="6" s="1"/>
  <c r="G719" i="6"/>
  <c r="B719" i="6"/>
  <c r="N718" i="6"/>
  <c r="O718" i="6" s="1"/>
  <c r="F718" i="6"/>
  <c r="G718" i="6" s="1"/>
  <c r="N717" i="6"/>
  <c r="K717" i="6"/>
  <c r="G717" i="6"/>
  <c r="B717" i="6"/>
  <c r="N716" i="6"/>
  <c r="K716" i="6"/>
  <c r="G716" i="6"/>
  <c r="B716" i="6"/>
  <c r="O715" i="6"/>
  <c r="N715" i="6"/>
  <c r="I715" i="6"/>
  <c r="H715" i="6" s="1"/>
  <c r="N714" i="6"/>
  <c r="K714" i="6"/>
  <c r="O714" i="6" s="1"/>
  <c r="G714" i="6"/>
  <c r="B714" i="6"/>
  <c r="N713" i="6"/>
  <c r="O713" i="6" s="1"/>
  <c r="I713" i="6"/>
  <c r="H713" i="6" s="1"/>
  <c r="F713" i="6" s="1"/>
  <c r="G713" i="6"/>
  <c r="B713" i="6"/>
  <c r="N712" i="6"/>
  <c r="O712" i="6" s="1"/>
  <c r="I712" i="6"/>
  <c r="H712" i="6"/>
  <c r="F712" i="6" s="1"/>
  <c r="B712" i="6" s="1"/>
  <c r="N711" i="6"/>
  <c r="K711" i="6"/>
  <c r="O711" i="6" s="1"/>
  <c r="G711" i="6"/>
  <c r="B711" i="6"/>
  <c r="N710" i="6"/>
  <c r="K710" i="6"/>
  <c r="N709" i="6"/>
  <c r="K709" i="6"/>
  <c r="G709" i="6"/>
  <c r="B709" i="6"/>
  <c r="N708" i="6"/>
  <c r="K708" i="6"/>
  <c r="G708" i="6"/>
  <c r="B708" i="6"/>
  <c r="N707" i="6"/>
  <c r="K707" i="6"/>
  <c r="G707" i="6"/>
  <c r="B707" i="6"/>
  <c r="N706" i="6"/>
  <c r="K706" i="6"/>
  <c r="G706" i="6"/>
  <c r="B706" i="6"/>
  <c r="N705" i="6"/>
  <c r="O705" i="6" s="1"/>
  <c r="I705" i="6"/>
  <c r="H705" i="6"/>
  <c r="F705" i="6" s="1"/>
  <c r="B705" i="6" s="1"/>
  <c r="N704" i="6"/>
  <c r="K704" i="6"/>
  <c r="G704" i="6"/>
  <c r="B704" i="6"/>
  <c r="N703" i="6"/>
  <c r="K703" i="6"/>
  <c r="G703" i="6"/>
  <c r="B703" i="6"/>
  <c r="O702" i="6"/>
  <c r="N702" i="6"/>
  <c r="I702" i="6"/>
  <c r="H702" i="6" s="1"/>
  <c r="N701" i="6"/>
  <c r="K701" i="6"/>
  <c r="O701" i="6" s="1"/>
  <c r="G701" i="6"/>
  <c r="B701" i="6"/>
  <c r="N700" i="6"/>
  <c r="O700" i="6" s="1"/>
  <c r="I700" i="6"/>
  <c r="H700" i="6" s="1"/>
  <c r="F700" i="6" s="1"/>
  <c r="B700" i="6"/>
  <c r="N699" i="6"/>
  <c r="O699" i="6" s="1"/>
  <c r="I699" i="6"/>
  <c r="H699" i="6" s="1"/>
  <c r="F699" i="6" s="1"/>
  <c r="B699" i="6" s="1"/>
  <c r="N698" i="6"/>
  <c r="K698" i="6"/>
  <c r="I698" i="6" s="1"/>
  <c r="H698" i="6" s="1"/>
  <c r="F698" i="6" s="1"/>
  <c r="B698" i="6" s="1"/>
  <c r="N697" i="6"/>
  <c r="K697" i="6"/>
  <c r="G697" i="6"/>
  <c r="B697" i="6"/>
  <c r="N696" i="6"/>
  <c r="K696" i="6"/>
  <c r="G696" i="6"/>
  <c r="B696" i="6"/>
  <c r="N695" i="6"/>
  <c r="K695" i="6"/>
  <c r="G695" i="6"/>
  <c r="B695" i="6"/>
  <c r="N694" i="6"/>
  <c r="K694" i="6"/>
  <c r="G694" i="6"/>
  <c r="B694" i="6"/>
  <c r="N693" i="6"/>
  <c r="K693" i="6"/>
  <c r="G693" i="6"/>
  <c r="B693" i="6"/>
  <c r="N692" i="6"/>
  <c r="O692" i="6" s="1"/>
  <c r="I692" i="6"/>
  <c r="H692" i="6"/>
  <c r="F692" i="6" s="1"/>
  <c r="B692" i="6" s="1"/>
  <c r="N691" i="6"/>
  <c r="K691" i="6"/>
  <c r="G691" i="6"/>
  <c r="B691" i="6"/>
  <c r="N690" i="6"/>
  <c r="K690" i="6"/>
  <c r="G690" i="6"/>
  <c r="B690" i="6"/>
  <c r="O689" i="6"/>
  <c r="N689" i="6"/>
  <c r="I689" i="6"/>
  <c r="H689" i="6" s="1"/>
  <c r="F689" i="6" s="1"/>
  <c r="B689" i="6" s="1"/>
  <c r="N688" i="6"/>
  <c r="K688" i="6"/>
  <c r="G688" i="6"/>
  <c r="B688" i="6"/>
  <c r="O687" i="6"/>
  <c r="N687" i="6"/>
  <c r="I687" i="6"/>
  <c r="H687" i="6" s="1"/>
  <c r="N686" i="6"/>
  <c r="K686" i="6"/>
  <c r="O686" i="6" s="1"/>
  <c r="G686" i="6"/>
  <c r="B686" i="6"/>
  <c r="N685" i="6"/>
  <c r="K685" i="6"/>
  <c r="O685" i="6" s="1"/>
  <c r="G685" i="6"/>
  <c r="B685" i="6"/>
  <c r="N684" i="6"/>
  <c r="K684" i="6"/>
  <c r="O684" i="6" s="1"/>
  <c r="G684" i="6"/>
  <c r="B684" i="6"/>
  <c r="N683" i="6"/>
  <c r="O683" i="6" s="1"/>
  <c r="I683" i="6"/>
  <c r="H683" i="6" s="1"/>
  <c r="F683" i="6"/>
  <c r="B683" i="6" s="1"/>
  <c r="N682" i="6"/>
  <c r="K682" i="6"/>
  <c r="O682" i="6" s="1"/>
  <c r="G682" i="6"/>
  <c r="B682" i="6"/>
  <c r="N681" i="6"/>
  <c r="K681" i="6"/>
  <c r="O681" i="6" s="1"/>
  <c r="G681" i="6"/>
  <c r="B681" i="6"/>
  <c r="N680" i="6"/>
  <c r="K680" i="6"/>
  <c r="O680" i="6" s="1"/>
  <c r="G680" i="6"/>
  <c r="B680" i="6"/>
  <c r="N679" i="6"/>
  <c r="K679" i="6"/>
  <c r="O679" i="6" s="1"/>
  <c r="G679" i="6"/>
  <c r="B679" i="6"/>
  <c r="N678" i="6"/>
  <c r="O678" i="6" s="1"/>
  <c r="I678" i="6"/>
  <c r="H678" i="6" s="1"/>
  <c r="N677" i="6"/>
  <c r="K677" i="6"/>
  <c r="G677" i="6"/>
  <c r="B677" i="6"/>
  <c r="O676" i="6"/>
  <c r="N676" i="6"/>
  <c r="I676" i="6"/>
  <c r="H676" i="6" s="1"/>
  <c r="N675" i="6"/>
  <c r="O675" i="6" s="1"/>
  <c r="I675" i="6"/>
  <c r="H675" i="6" s="1"/>
  <c r="F675" i="6"/>
  <c r="B675" i="6" s="1"/>
  <c r="N674" i="6"/>
  <c r="O674" i="6" s="1"/>
  <c r="I674" i="6"/>
  <c r="H674" i="6" s="1"/>
  <c r="N673" i="6"/>
  <c r="O673" i="6" s="1"/>
  <c r="I673" i="6"/>
  <c r="H673" i="6"/>
  <c r="O672" i="6"/>
  <c r="N672" i="6"/>
  <c r="I672" i="6"/>
  <c r="H672" i="6" s="1"/>
  <c r="N671" i="6"/>
  <c r="O671" i="6" s="1"/>
  <c r="I671" i="6"/>
  <c r="H671" i="6" s="1"/>
  <c r="N670" i="6"/>
  <c r="K670" i="6"/>
  <c r="O670" i="6" s="1"/>
  <c r="G670" i="6"/>
  <c r="B670" i="6"/>
  <c r="N669" i="6"/>
  <c r="O669" i="6" s="1"/>
  <c r="I669" i="6"/>
  <c r="H669" i="6" s="1"/>
  <c r="F669" i="6"/>
  <c r="B669" i="6" s="1"/>
  <c r="N668" i="6"/>
  <c r="K668" i="6"/>
  <c r="O668" i="6" s="1"/>
  <c r="G668" i="6"/>
  <c r="B668" i="6"/>
  <c r="N667" i="6"/>
  <c r="K667" i="6"/>
  <c r="O667" i="6" s="1"/>
  <c r="G667" i="6"/>
  <c r="B667" i="6"/>
  <c r="N666" i="6"/>
  <c r="K666" i="6"/>
  <c r="O666" i="6" s="1"/>
  <c r="G666" i="6"/>
  <c r="B666" i="6"/>
  <c r="N665" i="6"/>
  <c r="K665" i="6"/>
  <c r="O665" i="6" s="1"/>
  <c r="G665" i="6"/>
  <c r="B665" i="6"/>
  <c r="N664" i="6"/>
  <c r="K664" i="6"/>
  <c r="O664" i="6" s="1"/>
  <c r="G664" i="6"/>
  <c r="B664" i="6"/>
  <c r="N663" i="6"/>
  <c r="O663" i="6" s="1"/>
  <c r="I663" i="6"/>
  <c r="H663" i="6" s="1"/>
  <c r="N662" i="6"/>
  <c r="O662" i="6" s="1"/>
  <c r="I662" i="6"/>
  <c r="H662" i="6" s="1"/>
  <c r="N661" i="6"/>
  <c r="O661" i="6" s="1"/>
  <c r="I661" i="6"/>
  <c r="H661" i="6"/>
  <c r="N660" i="6"/>
  <c r="K660" i="6"/>
  <c r="G660" i="6"/>
  <c r="B660" i="6"/>
  <c r="N659" i="6"/>
  <c r="K659" i="6"/>
  <c r="I659" i="6"/>
  <c r="H659" i="6" s="1"/>
  <c r="N658" i="6"/>
  <c r="K658" i="6"/>
  <c r="O658" i="6" s="1"/>
  <c r="G658" i="6"/>
  <c r="B658" i="6"/>
  <c r="N657" i="6"/>
  <c r="O657" i="6" s="1"/>
  <c r="I657" i="6"/>
  <c r="H657" i="6" s="1"/>
  <c r="N656" i="6"/>
  <c r="K656" i="6"/>
  <c r="G656" i="6"/>
  <c r="B656" i="6"/>
  <c r="N655" i="6"/>
  <c r="K655" i="6"/>
  <c r="G655" i="6"/>
  <c r="B655" i="6"/>
  <c r="N654" i="6"/>
  <c r="K654" i="6"/>
  <c r="G654" i="6"/>
  <c r="B654" i="6"/>
  <c r="N653" i="6"/>
  <c r="K653" i="6"/>
  <c r="G653" i="6"/>
  <c r="B653" i="6"/>
  <c r="N652" i="6"/>
  <c r="O652" i="6" s="1"/>
  <c r="I652" i="6"/>
  <c r="H652" i="6"/>
  <c r="O651" i="6"/>
  <c r="N651" i="6"/>
  <c r="I651" i="6"/>
  <c r="H651" i="6" s="1"/>
  <c r="N650" i="6"/>
  <c r="K650" i="6"/>
  <c r="O650" i="6" s="1"/>
  <c r="G650" i="6"/>
  <c r="B650" i="6"/>
  <c r="N649" i="6"/>
  <c r="K649" i="6"/>
  <c r="O649" i="6" s="1"/>
  <c r="G649" i="6"/>
  <c r="B649" i="6"/>
  <c r="N648" i="6"/>
  <c r="K648" i="6"/>
  <c r="O648" i="6" s="1"/>
  <c r="G648" i="6"/>
  <c r="B648" i="6"/>
  <c r="N647" i="6"/>
  <c r="K647" i="6"/>
  <c r="O647" i="6" s="1"/>
  <c r="G647" i="6"/>
  <c r="B647" i="6"/>
  <c r="N646" i="6"/>
  <c r="O646" i="6" s="1"/>
  <c r="I646" i="6"/>
  <c r="H646" i="6" s="1"/>
  <c r="F646" i="6"/>
  <c r="B646" i="6" s="1"/>
  <c r="N645" i="6"/>
  <c r="K645" i="6"/>
  <c r="O645" i="6" s="1"/>
  <c r="G645" i="6"/>
  <c r="B645" i="6"/>
  <c r="N644" i="6"/>
  <c r="K644" i="6"/>
  <c r="O644" i="6" s="1"/>
  <c r="G644" i="6"/>
  <c r="B644" i="6"/>
  <c r="N643" i="6"/>
  <c r="K643" i="6"/>
  <c r="O643" i="6" s="1"/>
  <c r="G643" i="6"/>
  <c r="B643" i="6"/>
  <c r="N642" i="6"/>
  <c r="K642" i="6"/>
  <c r="O642" i="6" s="1"/>
  <c r="G642" i="6"/>
  <c r="B642" i="6"/>
  <c r="N641" i="6"/>
  <c r="K641" i="6"/>
  <c r="O641" i="6" s="1"/>
  <c r="G641" i="6"/>
  <c r="B641" i="6"/>
  <c r="N640" i="6"/>
  <c r="K640" i="6"/>
  <c r="O640" i="6" s="1"/>
  <c r="G640" i="6"/>
  <c r="B640" i="6"/>
  <c r="N639" i="6"/>
  <c r="K639" i="6"/>
  <c r="O639" i="6" s="1"/>
  <c r="G639" i="6"/>
  <c r="B639" i="6"/>
  <c r="N638" i="6"/>
  <c r="O638" i="6" s="1"/>
  <c r="I638" i="6"/>
  <c r="H638" i="6" s="1"/>
  <c r="F638" i="6" s="1"/>
  <c r="B638" i="6" s="1"/>
  <c r="N637" i="6"/>
  <c r="K637" i="6"/>
  <c r="O637" i="6" s="1"/>
  <c r="G637" i="6"/>
  <c r="B637" i="6"/>
  <c r="N636" i="6"/>
  <c r="K636" i="6"/>
  <c r="G636" i="6"/>
  <c r="B636" i="6"/>
  <c r="N635" i="6"/>
  <c r="O635" i="6" s="1"/>
  <c r="I635" i="6"/>
  <c r="H635" i="6" s="1"/>
  <c r="F635" i="6" s="1"/>
  <c r="B635" i="6"/>
  <c r="N634" i="6"/>
  <c r="K634" i="6"/>
  <c r="O634" i="6" s="1"/>
  <c r="G634" i="6"/>
  <c r="B634" i="6"/>
  <c r="N633" i="6"/>
  <c r="O633" i="6" s="1"/>
  <c r="I633" i="6"/>
  <c r="H633" i="6" s="1"/>
  <c r="F633" i="6" s="1"/>
  <c r="G633" i="6"/>
  <c r="B633" i="6"/>
  <c r="N632" i="6"/>
  <c r="O632" i="6" s="1"/>
  <c r="I632" i="6"/>
  <c r="H632" i="6"/>
  <c r="F632" i="6" s="1"/>
  <c r="B632" i="6" s="1"/>
  <c r="N631" i="6"/>
  <c r="K631" i="6"/>
  <c r="O631" i="6" s="1"/>
  <c r="G631" i="6"/>
  <c r="B631" i="6"/>
  <c r="N630" i="6"/>
  <c r="K630" i="6"/>
  <c r="O630" i="6" s="1"/>
  <c r="G630" i="6"/>
  <c r="B630" i="6"/>
  <c r="N629" i="6"/>
  <c r="K629" i="6"/>
  <c r="O629" i="6" s="1"/>
  <c r="G629" i="6"/>
  <c r="B629" i="6"/>
  <c r="N628" i="6"/>
  <c r="K628" i="6"/>
  <c r="G628" i="6"/>
  <c r="B628" i="6"/>
  <c r="N627" i="6"/>
  <c r="O627" i="6" s="1"/>
  <c r="I627" i="6"/>
  <c r="H627" i="6" s="1"/>
  <c r="F627" i="6"/>
  <c r="B627" i="6" s="1"/>
  <c r="N626" i="6"/>
  <c r="K626" i="6"/>
  <c r="O626" i="6" s="1"/>
  <c r="G626" i="6"/>
  <c r="B626" i="6"/>
  <c r="N625" i="6"/>
  <c r="K625" i="6"/>
  <c r="N624" i="6"/>
  <c r="K624" i="6"/>
  <c r="G624" i="6"/>
  <c r="B624" i="6"/>
  <c r="N623" i="6"/>
  <c r="K623" i="6"/>
  <c r="G623" i="6"/>
  <c r="B623" i="6"/>
  <c r="N622" i="6"/>
  <c r="K622" i="6"/>
  <c r="G622" i="6"/>
  <c r="B622" i="6"/>
  <c r="N621" i="6"/>
  <c r="K621" i="6"/>
  <c r="G621" i="6"/>
  <c r="B621" i="6"/>
  <c r="N620" i="6"/>
  <c r="K620" i="6"/>
  <c r="G620" i="6"/>
  <c r="B620" i="6"/>
  <c r="O619" i="6"/>
  <c r="N619" i="6"/>
  <c r="I619" i="6"/>
  <c r="H619" i="6" s="1"/>
  <c r="N618" i="6"/>
  <c r="K618" i="6"/>
  <c r="O618" i="6" s="1"/>
  <c r="G618" i="6"/>
  <c r="B618" i="6"/>
  <c r="N617" i="6"/>
  <c r="O617" i="6" s="1"/>
  <c r="I617" i="6"/>
  <c r="H617" i="6" s="1"/>
  <c r="N616" i="6"/>
  <c r="K616" i="6"/>
  <c r="G616" i="6"/>
  <c r="B616" i="6"/>
  <c r="N615" i="6"/>
  <c r="K615" i="6"/>
  <c r="G615" i="6"/>
  <c r="B615" i="6"/>
  <c r="N614" i="6"/>
  <c r="K614" i="6"/>
  <c r="G614" i="6"/>
  <c r="B614" i="6"/>
  <c r="N613" i="6"/>
  <c r="K613" i="6"/>
  <c r="G613" i="6"/>
  <c r="B613" i="6"/>
  <c r="N612" i="6"/>
  <c r="K612" i="6"/>
  <c r="G612" i="6"/>
  <c r="B612" i="6"/>
  <c r="O611" i="6"/>
  <c r="N611" i="6"/>
  <c r="I611" i="6"/>
  <c r="H611" i="6" s="1"/>
  <c r="N610" i="6"/>
  <c r="K610" i="6"/>
  <c r="O610" i="6" s="1"/>
  <c r="G610" i="6"/>
  <c r="B610" i="6"/>
  <c r="N609" i="6"/>
  <c r="K609" i="6"/>
  <c r="O609" i="6" s="1"/>
  <c r="G609" i="6"/>
  <c r="B609" i="6"/>
  <c r="N608" i="6"/>
  <c r="K608" i="6"/>
  <c r="O608" i="6" s="1"/>
  <c r="G608" i="6"/>
  <c r="B608" i="6"/>
  <c r="N607" i="6"/>
  <c r="O607" i="6" s="1"/>
  <c r="I607" i="6"/>
  <c r="H607" i="6" s="1"/>
  <c r="N606" i="6"/>
  <c r="K606" i="6"/>
  <c r="O606" i="6" s="1"/>
  <c r="G606" i="6"/>
  <c r="B606" i="6"/>
  <c r="N605" i="6"/>
  <c r="K605" i="6"/>
  <c r="O605" i="6" s="1"/>
  <c r="G605" i="6"/>
  <c r="B605" i="6"/>
  <c r="N604" i="6"/>
  <c r="K604" i="6"/>
  <c r="O604" i="6" s="1"/>
  <c r="G604" i="6"/>
  <c r="B604" i="6"/>
  <c r="N603" i="6"/>
  <c r="K603" i="6"/>
  <c r="O603" i="6" s="1"/>
  <c r="G603" i="6"/>
  <c r="B603" i="6"/>
  <c r="N602" i="6"/>
  <c r="O602" i="6" s="1"/>
  <c r="I602" i="6"/>
  <c r="H602" i="6" s="1"/>
  <c r="N601" i="6"/>
  <c r="O601" i="6" s="1"/>
  <c r="I601" i="6"/>
  <c r="H601" i="6"/>
  <c r="N600" i="6"/>
  <c r="K600" i="6"/>
  <c r="G600" i="6"/>
  <c r="B600" i="6"/>
  <c r="N599" i="6"/>
  <c r="O599" i="6" s="1"/>
  <c r="I599" i="6"/>
  <c r="H599" i="6"/>
  <c r="N598" i="6"/>
  <c r="K598" i="6"/>
  <c r="G598" i="6"/>
  <c r="B598" i="6"/>
  <c r="N597" i="6"/>
  <c r="K597" i="6"/>
  <c r="G597" i="6"/>
  <c r="B597" i="6"/>
  <c r="N596" i="6"/>
  <c r="K596" i="6"/>
  <c r="G596" i="6"/>
  <c r="B596" i="6"/>
  <c r="N595" i="6"/>
  <c r="K595" i="6"/>
  <c r="G595" i="6"/>
  <c r="B595" i="6"/>
  <c r="O594" i="6"/>
  <c r="N594" i="6"/>
  <c r="I594" i="6"/>
  <c r="H594" i="6" s="1"/>
  <c r="N593" i="6"/>
  <c r="K593" i="6"/>
  <c r="O593" i="6" s="1"/>
  <c r="G593" i="6"/>
  <c r="B593" i="6"/>
  <c r="N592" i="6"/>
  <c r="O592" i="6" s="1"/>
  <c r="I592" i="6"/>
  <c r="H592" i="6" s="1"/>
  <c r="N591" i="6"/>
  <c r="O591" i="6" s="1"/>
  <c r="I591" i="6"/>
  <c r="H591" i="6"/>
  <c r="N590" i="6"/>
  <c r="K590" i="6"/>
  <c r="G590" i="6"/>
  <c r="B590" i="6"/>
  <c r="N589" i="6"/>
  <c r="K589" i="6"/>
  <c r="G589" i="6"/>
  <c r="B589" i="6"/>
  <c r="N588" i="6"/>
  <c r="K588" i="6"/>
  <c r="G588" i="6"/>
  <c r="B588" i="6"/>
  <c r="N587" i="6"/>
  <c r="K587" i="6"/>
  <c r="G587" i="6"/>
  <c r="B587" i="6"/>
  <c r="N586" i="6"/>
  <c r="K586" i="6"/>
  <c r="G586" i="6"/>
  <c r="B586" i="6"/>
  <c r="N585" i="6"/>
  <c r="K585" i="6"/>
  <c r="G585" i="6"/>
  <c r="B585" i="6"/>
  <c r="O584" i="6"/>
  <c r="N584" i="6"/>
  <c r="I584" i="6"/>
  <c r="H584" i="6" s="1"/>
  <c r="N583" i="6"/>
  <c r="K583" i="6"/>
  <c r="O583" i="6" s="1"/>
  <c r="G583" i="6"/>
  <c r="B583" i="6"/>
  <c r="N582" i="6"/>
  <c r="O582" i="6" s="1"/>
  <c r="I582" i="6"/>
  <c r="H582" i="6" s="1"/>
  <c r="N581" i="6"/>
  <c r="K581" i="6"/>
  <c r="B581" i="6"/>
  <c r="N580" i="6"/>
  <c r="O580" i="6" s="1"/>
  <c r="I580" i="6"/>
  <c r="H580" i="6" s="1"/>
  <c r="N579" i="6"/>
  <c r="O579" i="6" s="1"/>
  <c r="I579" i="6"/>
  <c r="H579" i="6" s="1"/>
  <c r="N578" i="6"/>
  <c r="O578" i="6" s="1"/>
  <c r="I578" i="6"/>
  <c r="H578" i="6"/>
  <c r="O577" i="6"/>
  <c r="N577" i="6"/>
  <c r="I577" i="6"/>
  <c r="H577" i="6" s="1"/>
  <c r="N576" i="6"/>
  <c r="K576" i="6"/>
  <c r="O576" i="6" s="1"/>
  <c r="G576" i="6"/>
  <c r="B576" i="6"/>
  <c r="N575" i="6"/>
  <c r="K575" i="6"/>
  <c r="O575" i="6" s="1"/>
  <c r="G575" i="6"/>
  <c r="B575" i="6"/>
  <c r="N574" i="6"/>
  <c r="K574" i="6"/>
  <c r="O574" i="6" s="1"/>
  <c r="G574" i="6"/>
  <c r="B574" i="6"/>
  <c r="N573" i="6"/>
  <c r="O573" i="6" s="1"/>
  <c r="I573" i="6"/>
  <c r="H573" i="6" s="1"/>
  <c r="N572" i="6"/>
  <c r="K572" i="6"/>
  <c r="G572" i="6"/>
  <c r="B572" i="6"/>
  <c r="N571" i="6"/>
  <c r="K571" i="6"/>
  <c r="G571" i="6"/>
  <c r="B571" i="6"/>
  <c r="N570" i="6"/>
  <c r="O570" i="6" s="1"/>
  <c r="I570" i="6"/>
  <c r="H570" i="6"/>
  <c r="N569" i="6"/>
  <c r="K569" i="6"/>
  <c r="G569" i="6"/>
  <c r="B569" i="6"/>
  <c r="N568" i="6"/>
  <c r="O568" i="6" s="1"/>
  <c r="I568" i="6"/>
  <c r="H568" i="6"/>
  <c r="O567" i="6"/>
  <c r="N567" i="6"/>
  <c r="I567" i="6"/>
  <c r="H567" i="6" s="1"/>
  <c r="N566" i="6"/>
  <c r="O566" i="6" s="1"/>
  <c r="I566" i="6"/>
  <c r="H566" i="6" s="1"/>
  <c r="N565" i="6"/>
  <c r="O565" i="6" s="1"/>
  <c r="I565" i="6"/>
  <c r="H565" i="6" s="1"/>
  <c r="N564" i="6"/>
  <c r="K564" i="6"/>
  <c r="G564" i="6"/>
  <c r="B564" i="6"/>
  <c r="N563" i="6"/>
  <c r="K563" i="6"/>
  <c r="G563" i="6"/>
  <c r="B563" i="6"/>
  <c r="N562" i="6"/>
  <c r="K562" i="6"/>
  <c r="G562" i="6"/>
  <c r="B562" i="6"/>
  <c r="N561" i="6"/>
  <c r="K561" i="6"/>
  <c r="G561" i="6"/>
  <c r="B561" i="6"/>
  <c r="N560" i="6"/>
  <c r="K560" i="6"/>
  <c r="G560" i="6"/>
  <c r="B560" i="6"/>
  <c r="N559" i="6"/>
  <c r="K559" i="6"/>
  <c r="G559" i="6"/>
  <c r="B559" i="6"/>
  <c r="N558" i="6"/>
  <c r="K558" i="6"/>
  <c r="G558" i="6"/>
  <c r="B558" i="6"/>
  <c r="O557" i="6"/>
  <c r="N557" i="6"/>
  <c r="I557" i="6"/>
  <c r="H557" i="6" s="1"/>
  <c r="N556" i="6"/>
  <c r="O556" i="6" s="1"/>
  <c r="I556" i="6"/>
  <c r="H556" i="6" s="1"/>
  <c r="N555" i="6"/>
  <c r="O555" i="6" s="1"/>
  <c r="I555" i="6"/>
  <c r="H555" i="6" s="1"/>
  <c r="N554" i="6"/>
  <c r="K554" i="6"/>
  <c r="G554" i="6"/>
  <c r="B554" i="6"/>
  <c r="N553" i="6"/>
  <c r="O553" i="6" s="1"/>
  <c r="I553" i="6"/>
  <c r="H553" i="6"/>
  <c r="N552" i="6"/>
  <c r="K552" i="6"/>
  <c r="G552" i="6"/>
  <c r="B552" i="6"/>
  <c r="N551" i="6"/>
  <c r="O551" i="6" s="1"/>
  <c r="I551" i="6"/>
  <c r="H551" i="6"/>
  <c r="O550" i="6"/>
  <c r="N550" i="6"/>
  <c r="I550" i="6"/>
  <c r="H550" i="6" s="1"/>
  <c r="N549" i="6"/>
  <c r="K549" i="6"/>
  <c r="O549" i="6" s="1"/>
  <c r="G549" i="6"/>
  <c r="B549" i="6"/>
  <c r="N548" i="6"/>
  <c r="K548" i="6"/>
  <c r="O548" i="6" s="1"/>
  <c r="G548" i="6"/>
  <c r="B548" i="6"/>
  <c r="N547" i="6"/>
  <c r="K547" i="6"/>
  <c r="O547" i="6" s="1"/>
  <c r="G547" i="6"/>
  <c r="B547" i="6"/>
  <c r="N546" i="6"/>
  <c r="K546" i="6"/>
  <c r="O546" i="6" s="1"/>
  <c r="G546" i="6"/>
  <c r="B546" i="6"/>
  <c r="N545" i="6"/>
  <c r="O545" i="6" s="1"/>
  <c r="I545" i="6"/>
  <c r="H545" i="6" s="1"/>
  <c r="N544" i="6"/>
  <c r="K544" i="6"/>
  <c r="O544" i="6" s="1"/>
  <c r="G544" i="6"/>
  <c r="B544" i="6"/>
  <c r="N543" i="6"/>
  <c r="K543" i="6"/>
  <c r="O543" i="6" s="1"/>
  <c r="G543" i="6"/>
  <c r="B543" i="6"/>
  <c r="N542" i="6"/>
  <c r="K542" i="6"/>
  <c r="O542" i="6" s="1"/>
  <c r="G542" i="6"/>
  <c r="B542" i="6"/>
  <c r="N541" i="6"/>
  <c r="O541" i="6" s="1"/>
  <c r="G541" i="6"/>
  <c r="B541" i="6"/>
  <c r="N540" i="6"/>
  <c r="O540" i="6" s="1"/>
  <c r="I540" i="6"/>
  <c r="H540" i="6"/>
  <c r="O539" i="6"/>
  <c r="N539" i="6"/>
  <c r="I539" i="6"/>
  <c r="H539" i="6" s="1"/>
  <c r="N538" i="6"/>
  <c r="O538" i="6" s="1"/>
  <c r="I538" i="6"/>
  <c r="H538" i="6" s="1"/>
  <c r="N537" i="6"/>
  <c r="O537" i="6" s="1"/>
  <c r="I537" i="6"/>
  <c r="H537" i="6" s="1"/>
  <c r="N536" i="6"/>
  <c r="O536" i="6" s="1"/>
  <c r="I536" i="6"/>
  <c r="H536" i="6"/>
  <c r="N535" i="6"/>
  <c r="K535" i="6"/>
  <c r="G535" i="6"/>
  <c r="B535" i="6"/>
  <c r="N534" i="6"/>
  <c r="K534" i="6"/>
  <c r="G534" i="6"/>
  <c r="B534" i="6"/>
  <c r="N533" i="6"/>
  <c r="K533" i="6"/>
  <c r="G533" i="6"/>
  <c r="B533" i="6"/>
  <c r="N532" i="6"/>
  <c r="K532" i="6"/>
  <c r="G532" i="6"/>
  <c r="B532" i="6"/>
  <c r="O531" i="6"/>
  <c r="N531" i="6"/>
  <c r="G531" i="6"/>
  <c r="B531" i="6"/>
  <c r="N530" i="6"/>
  <c r="K530" i="6"/>
  <c r="G530" i="6"/>
  <c r="B530" i="6"/>
  <c r="N529" i="6"/>
  <c r="K529" i="6"/>
  <c r="G529" i="6"/>
  <c r="B529" i="6"/>
  <c r="N528" i="6"/>
  <c r="K528" i="6"/>
  <c r="G528" i="6"/>
  <c r="B528" i="6"/>
  <c r="N527" i="6"/>
  <c r="K527" i="6"/>
  <c r="G527" i="6"/>
  <c r="B527" i="6"/>
  <c r="N526" i="6"/>
  <c r="K526" i="6"/>
  <c r="N525" i="6"/>
  <c r="K525" i="6"/>
  <c r="G525" i="6"/>
  <c r="B525" i="6"/>
  <c r="N524" i="6"/>
  <c r="K524" i="6"/>
  <c r="G524" i="6"/>
  <c r="B524" i="6"/>
  <c r="O523" i="6"/>
  <c r="N523" i="6"/>
  <c r="G523" i="6"/>
  <c r="B523" i="6"/>
  <c r="O522" i="6"/>
  <c r="N522" i="6"/>
  <c r="G522" i="6"/>
  <c r="B522" i="6"/>
  <c r="O521" i="6"/>
  <c r="N521" i="6"/>
  <c r="G521" i="6"/>
  <c r="B521" i="6"/>
  <c r="O520" i="6"/>
  <c r="N520" i="6"/>
  <c r="G520" i="6"/>
  <c r="B520" i="6"/>
  <c r="O519" i="6"/>
  <c r="N519" i="6"/>
  <c r="G519" i="6"/>
  <c r="B519" i="6"/>
  <c r="O518" i="6"/>
  <c r="N518" i="6"/>
  <c r="G518" i="6"/>
  <c r="B518" i="6"/>
  <c r="O517" i="6"/>
  <c r="N517" i="6"/>
  <c r="G517" i="6"/>
  <c r="B517" i="6"/>
  <c r="O516" i="6"/>
  <c r="N516" i="6"/>
  <c r="G516" i="6"/>
  <c r="B516" i="6"/>
  <c r="N515" i="6"/>
  <c r="O515" i="6" s="1"/>
  <c r="G515" i="6"/>
  <c r="B515" i="6"/>
  <c r="N514" i="6"/>
  <c r="O514" i="6" s="1"/>
  <c r="F514" i="6"/>
  <c r="G514" i="6" s="1"/>
  <c r="N513" i="6"/>
  <c r="O513" i="6" s="1"/>
  <c r="G513" i="6"/>
  <c r="B513" i="6"/>
  <c r="N512" i="6"/>
  <c r="O512" i="6" s="1"/>
  <c r="G512" i="6"/>
  <c r="B512" i="6"/>
  <c r="N511" i="6"/>
  <c r="O511" i="6" s="1"/>
  <c r="G511" i="6"/>
  <c r="B511" i="6"/>
  <c r="N510" i="6"/>
  <c r="O510" i="6" s="1"/>
  <c r="G510" i="6"/>
  <c r="B510" i="6"/>
  <c r="N509" i="6"/>
  <c r="O509" i="6" s="1"/>
  <c r="G509" i="6"/>
  <c r="B509" i="6"/>
  <c r="N508" i="6"/>
  <c r="O508" i="6" s="1"/>
  <c r="G508" i="6"/>
  <c r="B508" i="6"/>
  <c r="N507" i="6"/>
  <c r="O507" i="6" s="1"/>
  <c r="G507" i="6"/>
  <c r="B507" i="6"/>
  <c r="N506" i="6"/>
  <c r="O506" i="6" s="1"/>
  <c r="G506" i="6"/>
  <c r="B506" i="6"/>
  <c r="N505" i="6"/>
  <c r="O505" i="6" s="1"/>
  <c r="G505" i="6"/>
  <c r="B505" i="6"/>
  <c r="N504" i="6"/>
  <c r="O504" i="6" s="1"/>
  <c r="G504" i="6"/>
  <c r="B504" i="6"/>
  <c r="N503" i="6"/>
  <c r="O503" i="6" s="1"/>
  <c r="G503" i="6"/>
  <c r="B503" i="6"/>
  <c r="N502" i="6"/>
  <c r="O502" i="6" s="1"/>
  <c r="G502" i="6"/>
  <c r="B502" i="6"/>
  <c r="N501" i="6"/>
  <c r="O501" i="6" s="1"/>
  <c r="G501" i="6"/>
  <c r="B501" i="6"/>
  <c r="N500" i="6"/>
  <c r="O500" i="6" s="1"/>
  <c r="G500" i="6"/>
  <c r="B500" i="6"/>
  <c r="N499" i="6"/>
  <c r="O499" i="6" s="1"/>
  <c r="G499" i="6"/>
  <c r="B499" i="6"/>
  <c r="N498" i="6"/>
  <c r="O498" i="6" s="1"/>
  <c r="G498" i="6"/>
  <c r="B498" i="6"/>
  <c r="N497" i="6"/>
  <c r="O497" i="6" s="1"/>
  <c r="G497" i="6"/>
  <c r="B497" i="6"/>
  <c r="N496" i="6"/>
  <c r="O496" i="6" s="1"/>
  <c r="G496" i="6"/>
  <c r="B496" i="6"/>
  <c r="N495" i="6"/>
  <c r="O495" i="6" s="1"/>
  <c r="G495" i="6"/>
  <c r="B495" i="6"/>
  <c r="N494" i="6"/>
  <c r="O494" i="6" s="1"/>
  <c r="G494" i="6"/>
  <c r="B494" i="6"/>
  <c r="N493" i="6"/>
  <c r="O493" i="6" s="1"/>
  <c r="G493" i="6"/>
  <c r="B493" i="6"/>
  <c r="N492" i="6"/>
  <c r="O492" i="6" s="1"/>
  <c r="G492" i="6"/>
  <c r="B492" i="6"/>
  <c r="N491" i="6"/>
  <c r="O491" i="6" s="1"/>
  <c r="G491" i="6"/>
  <c r="B491" i="6"/>
  <c r="N490" i="6"/>
  <c r="O490" i="6" s="1"/>
  <c r="G490" i="6"/>
  <c r="B490" i="6"/>
  <c r="N489" i="6"/>
  <c r="O489" i="6" s="1"/>
  <c r="G489" i="6"/>
  <c r="B489" i="6"/>
  <c r="N488" i="6"/>
  <c r="O488" i="6" s="1"/>
  <c r="G488" i="6"/>
  <c r="B488" i="6"/>
  <c r="N487" i="6"/>
  <c r="O487" i="6" s="1"/>
  <c r="G487" i="6"/>
  <c r="B487" i="6"/>
  <c r="N486" i="6"/>
  <c r="O486" i="6" s="1"/>
  <c r="G486" i="6"/>
  <c r="B486" i="6"/>
  <c r="N485" i="6"/>
  <c r="O485" i="6" s="1"/>
  <c r="G485" i="6"/>
  <c r="B485" i="6"/>
  <c r="N484" i="6"/>
  <c r="O484" i="6" s="1"/>
  <c r="G484" i="6"/>
  <c r="B484" i="6"/>
  <c r="N483" i="6"/>
  <c r="O483" i="6" s="1"/>
  <c r="G483" i="6"/>
  <c r="B483" i="6"/>
  <c r="N482" i="6"/>
  <c r="O482" i="6" s="1"/>
  <c r="G482" i="6"/>
  <c r="B482" i="6"/>
  <c r="N481" i="6"/>
  <c r="O481" i="6" s="1"/>
  <c r="G481" i="6"/>
  <c r="B481" i="6"/>
  <c r="N480" i="6"/>
  <c r="O480" i="6" s="1"/>
  <c r="G480" i="6"/>
  <c r="B480" i="6"/>
  <c r="N479" i="6"/>
  <c r="O479" i="6" s="1"/>
  <c r="G479" i="6"/>
  <c r="B479" i="6"/>
  <c r="N478" i="6"/>
  <c r="O478" i="6" s="1"/>
  <c r="G478" i="6"/>
  <c r="B478" i="6"/>
  <c r="N477" i="6"/>
  <c r="O477" i="6" s="1"/>
  <c r="G477" i="6"/>
  <c r="B477" i="6"/>
  <c r="N476" i="6"/>
  <c r="O476" i="6" s="1"/>
  <c r="G476" i="6"/>
  <c r="B476" i="6"/>
  <c r="N475" i="6"/>
  <c r="O475" i="6" s="1"/>
  <c r="G475" i="6"/>
  <c r="B475" i="6"/>
  <c r="N474" i="6"/>
  <c r="O474" i="6" s="1"/>
  <c r="G474" i="6"/>
  <c r="B474" i="6"/>
  <c r="N473" i="6"/>
  <c r="O473" i="6" s="1"/>
  <c r="G473" i="6"/>
  <c r="B473" i="6"/>
  <c r="N472" i="6"/>
  <c r="O472" i="6" s="1"/>
  <c r="G472" i="6"/>
  <c r="B472" i="6"/>
  <c r="N471" i="6"/>
  <c r="O471" i="6" s="1"/>
  <c r="G471" i="6"/>
  <c r="B471" i="6"/>
  <c r="N470" i="6"/>
  <c r="O470" i="6" s="1"/>
  <c r="G470" i="6"/>
  <c r="B470" i="6"/>
  <c r="N469" i="6"/>
  <c r="O469" i="6" s="1"/>
  <c r="G469" i="6"/>
  <c r="B469" i="6"/>
  <c r="N468" i="6"/>
  <c r="O468" i="6" s="1"/>
  <c r="G468" i="6"/>
  <c r="B468" i="6"/>
  <c r="N467" i="6"/>
  <c r="O467" i="6" s="1"/>
  <c r="G467" i="6"/>
  <c r="B467" i="6"/>
  <c r="N466" i="6"/>
  <c r="O466" i="6" s="1"/>
  <c r="G466" i="6"/>
  <c r="B466" i="6"/>
  <c r="N465" i="6"/>
  <c r="O465" i="6" s="1"/>
  <c r="G465" i="6"/>
  <c r="B465" i="6"/>
  <c r="N464" i="6"/>
  <c r="O464" i="6" s="1"/>
  <c r="G464" i="6"/>
  <c r="B464" i="6"/>
  <c r="N463" i="6"/>
  <c r="O463" i="6" s="1"/>
  <c r="G463" i="6"/>
  <c r="B463" i="6"/>
  <c r="N462" i="6"/>
  <c r="O462" i="6" s="1"/>
  <c r="G462" i="6"/>
  <c r="B462" i="6"/>
  <c r="N461" i="6"/>
  <c r="O461" i="6" s="1"/>
  <c r="G461" i="6"/>
  <c r="B461" i="6"/>
  <c r="N460" i="6"/>
  <c r="O460" i="6" s="1"/>
  <c r="G460" i="6"/>
  <c r="B460" i="6"/>
  <c r="N459" i="6"/>
  <c r="O459" i="6" s="1"/>
  <c r="G459" i="6"/>
  <c r="B459" i="6"/>
  <c r="N458" i="6"/>
  <c r="O458" i="6" s="1"/>
  <c r="G458" i="6"/>
  <c r="B458" i="6"/>
  <c r="N457" i="6"/>
  <c r="O457" i="6" s="1"/>
  <c r="G457" i="6"/>
  <c r="B457" i="6"/>
  <c r="N456" i="6"/>
  <c r="O456" i="6" s="1"/>
  <c r="G456" i="6"/>
  <c r="B456" i="6"/>
  <c r="N455" i="6"/>
  <c r="O455" i="6" s="1"/>
  <c r="G455" i="6"/>
  <c r="B455" i="6"/>
  <c r="N454" i="6"/>
  <c r="O454" i="6" s="1"/>
  <c r="G454" i="6"/>
  <c r="B454" i="6"/>
  <c r="N453" i="6"/>
  <c r="O453" i="6" s="1"/>
  <c r="G453" i="6"/>
  <c r="B453" i="6"/>
  <c r="N452" i="6"/>
  <c r="O452" i="6" s="1"/>
  <c r="G452" i="6"/>
  <c r="B452" i="6"/>
  <c r="N451" i="6"/>
  <c r="O451" i="6" s="1"/>
  <c r="G451" i="6"/>
  <c r="B451" i="6"/>
  <c r="N450" i="6"/>
  <c r="O450" i="6" s="1"/>
  <c r="G450" i="6"/>
  <c r="B450" i="6"/>
  <c r="N449" i="6"/>
  <c r="O449" i="6" s="1"/>
  <c r="G449" i="6"/>
  <c r="B449" i="6"/>
  <c r="N448" i="6"/>
  <c r="O448" i="6" s="1"/>
  <c r="G448" i="6"/>
  <c r="B448" i="6"/>
  <c r="N447" i="6"/>
  <c r="O447" i="6" s="1"/>
  <c r="G447" i="6"/>
  <c r="B447" i="6"/>
  <c r="N446" i="6"/>
  <c r="O446" i="6" s="1"/>
  <c r="G446" i="6"/>
  <c r="B446" i="6"/>
  <c r="N445" i="6"/>
  <c r="O445" i="6" s="1"/>
  <c r="G445" i="6"/>
  <c r="B445" i="6"/>
  <c r="N444" i="6"/>
  <c r="O444" i="6" s="1"/>
  <c r="G444" i="6"/>
  <c r="B444" i="6"/>
  <c r="N443" i="6"/>
  <c r="O443" i="6" s="1"/>
  <c r="G443" i="6"/>
  <c r="B443" i="6"/>
  <c r="N442" i="6"/>
  <c r="O442" i="6" s="1"/>
  <c r="G442" i="6"/>
  <c r="B442" i="6"/>
  <c r="N441" i="6"/>
  <c r="O441" i="6" s="1"/>
  <c r="G441" i="6"/>
  <c r="B441" i="6"/>
  <c r="N440" i="6"/>
  <c r="O440" i="6" s="1"/>
  <c r="G440" i="6"/>
  <c r="B440" i="6"/>
  <c r="N439" i="6"/>
  <c r="O439" i="6" s="1"/>
  <c r="G439" i="6"/>
  <c r="B439" i="6"/>
  <c r="N438" i="6"/>
  <c r="O438" i="6" s="1"/>
  <c r="G438" i="6"/>
  <c r="B438" i="6"/>
  <c r="N437" i="6"/>
  <c r="O437" i="6" s="1"/>
  <c r="G437" i="6"/>
  <c r="B437" i="6"/>
  <c r="N436" i="6"/>
  <c r="O436" i="6" s="1"/>
  <c r="G436" i="6"/>
  <c r="B436" i="6"/>
  <c r="N435" i="6"/>
  <c r="O435" i="6" s="1"/>
  <c r="G435" i="6"/>
  <c r="B435" i="6"/>
  <c r="N434" i="6"/>
  <c r="O434" i="6" s="1"/>
  <c r="G434" i="6"/>
  <c r="B434" i="6"/>
  <c r="N433" i="6"/>
  <c r="O433" i="6" s="1"/>
  <c r="G433" i="6"/>
  <c r="B433" i="6"/>
  <c r="N432" i="6"/>
  <c r="O432" i="6" s="1"/>
  <c r="G432" i="6"/>
  <c r="B432" i="6"/>
  <c r="N431" i="6"/>
  <c r="O431" i="6" s="1"/>
  <c r="G431" i="6"/>
  <c r="B431" i="6"/>
  <c r="N430" i="6"/>
  <c r="O430" i="6" s="1"/>
  <c r="G430" i="6"/>
  <c r="B430" i="6"/>
  <c r="N429" i="6"/>
  <c r="O429" i="6" s="1"/>
  <c r="G429" i="6"/>
  <c r="B429" i="6"/>
  <c r="N428" i="6"/>
  <c r="O428" i="6" s="1"/>
  <c r="G428" i="6"/>
  <c r="B428" i="6"/>
  <c r="N427" i="6"/>
  <c r="O427" i="6" s="1"/>
  <c r="G427" i="6"/>
  <c r="B427" i="6"/>
  <c r="N426" i="6"/>
  <c r="O426" i="6" s="1"/>
  <c r="G426" i="6"/>
  <c r="B426" i="6"/>
  <c r="N425" i="6"/>
  <c r="O425" i="6" s="1"/>
  <c r="G425" i="6"/>
  <c r="B425" i="6"/>
  <c r="N424" i="6"/>
  <c r="O424" i="6" s="1"/>
  <c r="G424" i="6"/>
  <c r="B424" i="6"/>
  <c r="N423" i="6"/>
  <c r="O423" i="6" s="1"/>
  <c r="G423" i="6"/>
  <c r="B423" i="6"/>
  <c r="N422" i="6"/>
  <c r="O422" i="6" s="1"/>
  <c r="G422" i="6"/>
  <c r="B422" i="6"/>
  <c r="N421" i="6"/>
  <c r="O421" i="6" s="1"/>
  <c r="G421" i="6"/>
  <c r="B421" i="6"/>
  <c r="N420" i="6"/>
  <c r="O420" i="6" s="1"/>
  <c r="G420" i="6"/>
  <c r="B420" i="6"/>
  <c r="N419" i="6"/>
  <c r="O419" i="6" s="1"/>
  <c r="G419" i="6"/>
  <c r="B419" i="6"/>
  <c r="N418" i="6"/>
  <c r="O418" i="6" s="1"/>
  <c r="G418" i="6"/>
  <c r="B418" i="6"/>
  <c r="N417" i="6"/>
  <c r="O417" i="6" s="1"/>
  <c r="G417" i="6"/>
  <c r="B417" i="6"/>
  <c r="N416" i="6"/>
  <c r="O416" i="6" s="1"/>
  <c r="G416" i="6"/>
  <c r="B416" i="6"/>
  <c r="N415" i="6"/>
  <c r="O415" i="6" s="1"/>
  <c r="G415" i="6"/>
  <c r="B415" i="6"/>
  <c r="N414" i="6"/>
  <c r="O414" i="6" s="1"/>
  <c r="G414" i="6"/>
  <c r="B414" i="6"/>
  <c r="N413" i="6"/>
  <c r="O413" i="6" s="1"/>
  <c r="B413" i="6"/>
  <c r="O412" i="6"/>
  <c r="N412" i="6"/>
  <c r="G412" i="6"/>
  <c r="B412" i="6"/>
  <c r="O411" i="6"/>
  <c r="N411" i="6"/>
  <c r="G411" i="6"/>
  <c r="B411" i="6"/>
  <c r="O410" i="6"/>
  <c r="N410" i="6"/>
  <c r="G410" i="6"/>
  <c r="B410" i="6"/>
  <c r="O409" i="6"/>
  <c r="N409" i="6"/>
  <c r="G409" i="6"/>
  <c r="B409" i="6"/>
  <c r="O408" i="6"/>
  <c r="N408" i="6"/>
  <c r="G408" i="6"/>
  <c r="B408" i="6"/>
  <c r="O407" i="6"/>
  <c r="N407" i="6"/>
  <c r="G407" i="6"/>
  <c r="B407" i="6"/>
  <c r="O406" i="6"/>
  <c r="N406" i="6"/>
  <c r="G406" i="6"/>
  <c r="B406" i="6"/>
  <c r="O405" i="6"/>
  <c r="N405" i="6"/>
  <c r="G405" i="6"/>
  <c r="B405" i="6"/>
  <c r="O404" i="6"/>
  <c r="N404" i="6"/>
  <c r="G404" i="6"/>
  <c r="B404" i="6"/>
  <c r="O403" i="6"/>
  <c r="N403" i="6"/>
  <c r="G403" i="6"/>
  <c r="B403" i="6"/>
  <c r="O402" i="6"/>
  <c r="N402" i="6"/>
  <c r="G402" i="6"/>
  <c r="B402" i="6"/>
  <c r="O401" i="6"/>
  <c r="N401" i="6"/>
  <c r="G401" i="6"/>
  <c r="B401" i="6"/>
  <c r="O400" i="6"/>
  <c r="N400" i="6"/>
  <c r="G400" i="6"/>
  <c r="B400" i="6"/>
  <c r="O399" i="6"/>
  <c r="N399" i="6"/>
  <c r="G399" i="6"/>
  <c r="B399" i="6"/>
  <c r="O398" i="6"/>
  <c r="N398" i="6"/>
  <c r="G398" i="6"/>
  <c r="B398" i="6"/>
  <c r="O397" i="6"/>
  <c r="N397" i="6"/>
  <c r="G397" i="6"/>
  <c r="B397" i="6"/>
  <c r="O396" i="6"/>
  <c r="N396" i="6"/>
  <c r="G396" i="6"/>
  <c r="B396" i="6"/>
  <c r="O395" i="6"/>
  <c r="N395" i="6"/>
  <c r="G395" i="6"/>
  <c r="B395" i="6"/>
  <c r="O394" i="6"/>
  <c r="N394" i="6"/>
  <c r="G394" i="6"/>
  <c r="B394" i="6"/>
  <c r="N393" i="6"/>
  <c r="O393" i="6" s="1"/>
  <c r="G393" i="6"/>
  <c r="B393" i="6"/>
  <c r="N392" i="6"/>
  <c r="O392" i="6" s="1"/>
  <c r="G392" i="6"/>
  <c r="B392" i="6"/>
  <c r="N391" i="6"/>
  <c r="O391" i="6" s="1"/>
  <c r="G391" i="6"/>
  <c r="B391" i="6"/>
  <c r="N390" i="6"/>
  <c r="O390" i="6" s="1"/>
  <c r="G390" i="6"/>
  <c r="B390" i="6"/>
  <c r="N389" i="6"/>
  <c r="O389" i="6" s="1"/>
  <c r="G389" i="6"/>
  <c r="B389" i="6"/>
  <c r="N388" i="6"/>
  <c r="O388" i="6" s="1"/>
  <c r="G388" i="6"/>
  <c r="B388" i="6"/>
  <c r="N387" i="6"/>
  <c r="O387" i="6" s="1"/>
  <c r="G387" i="6"/>
  <c r="B387" i="6"/>
  <c r="N386" i="6"/>
  <c r="O386" i="6" s="1"/>
  <c r="G386" i="6"/>
  <c r="B386" i="6"/>
  <c r="N385" i="6"/>
  <c r="O385" i="6" s="1"/>
  <c r="G385" i="6"/>
  <c r="B385" i="6"/>
  <c r="N384" i="6"/>
  <c r="O384" i="6" s="1"/>
  <c r="G384" i="6"/>
  <c r="B384" i="6"/>
  <c r="N383" i="6"/>
  <c r="O383" i="6" s="1"/>
  <c r="G383" i="6"/>
  <c r="B383" i="6"/>
  <c r="N382" i="6"/>
  <c r="O382" i="6" s="1"/>
  <c r="G382" i="6"/>
  <c r="B382" i="6"/>
  <c r="N381" i="6"/>
  <c r="O381" i="6" s="1"/>
  <c r="G381" i="6"/>
  <c r="B381" i="6"/>
  <c r="N380" i="6"/>
  <c r="O380" i="6" s="1"/>
  <c r="G380" i="6"/>
  <c r="B380" i="6"/>
  <c r="N379" i="6"/>
  <c r="O379" i="6" s="1"/>
  <c r="G379" i="6"/>
  <c r="B379" i="6"/>
  <c r="N378" i="6"/>
  <c r="O378" i="6" s="1"/>
  <c r="G378" i="6"/>
  <c r="B378" i="6"/>
  <c r="N377" i="6"/>
  <c r="O377" i="6" s="1"/>
  <c r="G377" i="6"/>
  <c r="B377" i="6"/>
  <c r="N376" i="6"/>
  <c r="O376" i="6" s="1"/>
  <c r="G376" i="6"/>
  <c r="B376" i="6"/>
  <c r="N375" i="6"/>
  <c r="O375" i="6" s="1"/>
  <c r="G375" i="6"/>
  <c r="B375" i="6"/>
  <c r="N374" i="6"/>
  <c r="O374" i="6" s="1"/>
  <c r="G374" i="6"/>
  <c r="B374" i="6"/>
  <c r="N373" i="6"/>
  <c r="O373" i="6" s="1"/>
  <c r="G373" i="6"/>
  <c r="B373" i="6"/>
  <c r="N372" i="6"/>
  <c r="O372" i="6" s="1"/>
  <c r="G372" i="6"/>
  <c r="B372" i="6"/>
  <c r="N371" i="6"/>
  <c r="O371" i="6" s="1"/>
  <c r="G371" i="6"/>
  <c r="B371" i="6"/>
  <c r="N370" i="6"/>
  <c r="O370" i="6" s="1"/>
  <c r="G370" i="6"/>
  <c r="B370" i="6"/>
  <c r="N369" i="6"/>
  <c r="K369" i="6"/>
  <c r="G369" i="6"/>
  <c r="B369" i="6"/>
  <c r="N368" i="6"/>
  <c r="K368" i="6"/>
  <c r="G368" i="6"/>
  <c r="B368" i="6"/>
  <c r="N367" i="6"/>
  <c r="O367" i="6" s="1"/>
  <c r="I367" i="6"/>
  <c r="H367" i="6"/>
  <c r="O366" i="6"/>
  <c r="N366" i="6"/>
  <c r="I366" i="6"/>
  <c r="H366" i="6" s="1"/>
  <c r="N365" i="6"/>
  <c r="K365" i="6"/>
  <c r="O365" i="6" s="1"/>
  <c r="G365" i="6"/>
  <c r="B365" i="6"/>
  <c r="N364" i="6"/>
  <c r="O364" i="6" s="1"/>
  <c r="I364" i="6"/>
  <c r="H364" i="6" s="1"/>
  <c r="N363" i="6"/>
  <c r="K363" i="6"/>
  <c r="G363" i="6"/>
  <c r="B363" i="6"/>
  <c r="N362" i="6"/>
  <c r="K362" i="6"/>
  <c r="G362" i="6"/>
  <c r="B362" i="6"/>
  <c r="N361" i="6"/>
  <c r="K361" i="6"/>
  <c r="G361" i="6"/>
  <c r="B361" i="6"/>
  <c r="N360" i="6"/>
  <c r="K360" i="6"/>
  <c r="G360" i="6"/>
  <c r="B360" i="6"/>
  <c r="N359" i="6"/>
  <c r="K359" i="6"/>
  <c r="G359" i="6"/>
  <c r="B359" i="6"/>
  <c r="N358" i="6"/>
  <c r="K358" i="6"/>
  <c r="G358" i="6"/>
  <c r="B358" i="6"/>
  <c r="N357" i="6"/>
  <c r="K357" i="6"/>
  <c r="G357" i="6"/>
  <c r="B357" i="6"/>
  <c r="N356" i="6"/>
  <c r="K356" i="6"/>
  <c r="G356" i="6"/>
  <c r="B356" i="6"/>
  <c r="N355" i="6"/>
  <c r="O355" i="6" s="1"/>
  <c r="G355" i="6"/>
  <c r="B355" i="6"/>
  <c r="N354" i="6"/>
  <c r="K354" i="6"/>
  <c r="O354" i="6" s="1"/>
  <c r="G354" i="6"/>
  <c r="B354" i="6"/>
  <c r="N353" i="6"/>
  <c r="K353" i="6"/>
  <c r="O353" i="6" s="1"/>
  <c r="G353" i="6"/>
  <c r="B353" i="6"/>
  <c r="N352" i="6"/>
  <c r="K352" i="6"/>
  <c r="O352" i="6" s="1"/>
  <c r="G352" i="6"/>
  <c r="B352" i="6"/>
  <c r="N351" i="6"/>
  <c r="K351" i="6"/>
  <c r="O351" i="6" s="1"/>
  <c r="G351" i="6"/>
  <c r="B351" i="6"/>
  <c r="N350" i="6"/>
  <c r="K350" i="6"/>
  <c r="O350" i="6" s="1"/>
  <c r="N349" i="6"/>
  <c r="K349" i="6"/>
  <c r="G349" i="6"/>
  <c r="B349" i="6"/>
  <c r="N348" i="6"/>
  <c r="K348" i="6"/>
  <c r="G348" i="6"/>
  <c r="B348" i="6"/>
  <c r="N347" i="6"/>
  <c r="O347" i="6" s="1"/>
  <c r="G347" i="6"/>
  <c r="B347" i="6"/>
  <c r="N346" i="6"/>
  <c r="O346" i="6" s="1"/>
  <c r="G346" i="6"/>
  <c r="B346" i="6"/>
  <c r="N345" i="6"/>
  <c r="O345" i="6" s="1"/>
  <c r="G345" i="6"/>
  <c r="B345" i="6"/>
  <c r="N344" i="6"/>
  <c r="O344" i="6" s="1"/>
  <c r="G344" i="6"/>
  <c r="B344" i="6"/>
  <c r="N343" i="6"/>
  <c r="O343" i="6" s="1"/>
  <c r="G343" i="6"/>
  <c r="B343" i="6"/>
  <c r="N342" i="6"/>
  <c r="O342" i="6" s="1"/>
  <c r="G342" i="6"/>
  <c r="B342" i="6"/>
  <c r="N341" i="6"/>
  <c r="O341" i="6" s="1"/>
  <c r="G341" i="6"/>
  <c r="B341" i="6"/>
  <c r="N340" i="6"/>
  <c r="O340" i="6" s="1"/>
  <c r="G340" i="6"/>
  <c r="B340" i="6"/>
  <c r="N339" i="6"/>
  <c r="O339" i="6" s="1"/>
  <c r="G339" i="6"/>
  <c r="B339" i="6"/>
  <c r="N338" i="6"/>
  <c r="O338" i="6" s="1"/>
  <c r="F338" i="6"/>
  <c r="G338" i="6" s="1"/>
  <c r="G151" i="6"/>
  <c r="K269" i="6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B24" i="8"/>
  <c r="A24" i="8"/>
  <c r="F134" i="6"/>
  <c r="G134" i="6" s="1"/>
  <c r="I325" i="6"/>
  <c r="H325" i="6" s="1"/>
  <c r="I231" i="6"/>
  <c r="H231" i="6" s="1"/>
  <c r="I157" i="6"/>
  <c r="H157" i="6" s="1"/>
  <c r="I247" i="6"/>
  <c r="H247" i="6" s="1"/>
  <c r="I160" i="6"/>
  <c r="H160" i="6" s="1"/>
  <c r="I159" i="6"/>
  <c r="H159" i="6" s="1"/>
  <c r="I170" i="6"/>
  <c r="H170" i="6" s="1"/>
  <c r="I199" i="6"/>
  <c r="H199" i="6" s="1"/>
  <c r="I237" i="6"/>
  <c r="H237" i="6" s="1"/>
  <c r="I219" i="6"/>
  <c r="H219" i="6" s="1"/>
  <c r="I173" i="6"/>
  <c r="H173" i="6" s="1"/>
  <c r="I186" i="6"/>
  <c r="H186" i="6" s="1"/>
  <c r="F538" i="6" l="1"/>
  <c r="B538" i="6" s="1"/>
  <c r="F556" i="6"/>
  <c r="B556" i="6" s="1"/>
  <c r="F580" i="6"/>
  <c r="B580" i="6" s="1"/>
  <c r="F545" i="6"/>
  <c r="B545" i="6" s="1"/>
  <c r="F566" i="6"/>
  <c r="B566" i="6" s="1"/>
  <c r="G568" i="6"/>
  <c r="F601" i="6"/>
  <c r="B601" i="6" s="1"/>
  <c r="O625" i="6"/>
  <c r="I625" i="6"/>
  <c r="H625" i="6" s="1"/>
  <c r="G652" i="6"/>
  <c r="F652" i="6"/>
  <c r="B652" i="6" s="1"/>
  <c r="G661" i="6"/>
  <c r="F661" i="6"/>
  <c r="B661" i="6" s="1"/>
  <c r="F687" i="6"/>
  <c r="B687" i="6" s="1"/>
  <c r="F702" i="6"/>
  <c r="B702" i="6" s="1"/>
  <c r="G747" i="6"/>
  <c r="O348" i="6"/>
  <c r="O349" i="6"/>
  <c r="I350" i="6"/>
  <c r="H350" i="6" s="1"/>
  <c r="O356" i="6"/>
  <c r="O357" i="6"/>
  <c r="O358" i="6"/>
  <c r="O359" i="6"/>
  <c r="O360" i="6"/>
  <c r="O361" i="6"/>
  <c r="O362" i="6"/>
  <c r="O363" i="6"/>
  <c r="F367" i="6"/>
  <c r="B367" i="6" s="1"/>
  <c r="O368" i="6"/>
  <c r="O369" i="6"/>
  <c r="O524" i="6"/>
  <c r="O525" i="6"/>
  <c r="O526" i="6"/>
  <c r="O527" i="6"/>
  <c r="O528" i="6"/>
  <c r="O529" i="6"/>
  <c r="O530" i="6"/>
  <c r="O532" i="6"/>
  <c r="O533" i="6"/>
  <c r="O534" i="6"/>
  <c r="O535" i="6"/>
  <c r="F536" i="6"/>
  <c r="B536" i="6" s="1"/>
  <c r="F540" i="6"/>
  <c r="B540" i="6" s="1"/>
  <c r="F551" i="6"/>
  <c r="B551" i="6" s="1"/>
  <c r="O552" i="6"/>
  <c r="F553" i="6"/>
  <c r="B553" i="6" s="1"/>
  <c r="O554" i="6"/>
  <c r="O558" i="6"/>
  <c r="O559" i="6"/>
  <c r="O560" i="6"/>
  <c r="O561" i="6"/>
  <c r="O562" i="6"/>
  <c r="O563" i="6"/>
  <c r="O564" i="6"/>
  <c r="F568" i="6"/>
  <c r="B568" i="6" s="1"/>
  <c r="O569" i="6"/>
  <c r="F570" i="6"/>
  <c r="B570" i="6" s="1"/>
  <c r="O571" i="6"/>
  <c r="O572" i="6"/>
  <c r="F578" i="6"/>
  <c r="B578" i="6" s="1"/>
  <c r="O581" i="6"/>
  <c r="O585" i="6"/>
  <c r="O586" i="6"/>
  <c r="G591" i="6"/>
  <c r="F591" i="6"/>
  <c r="B591" i="6" s="1"/>
  <c r="G599" i="6"/>
  <c r="F599" i="6"/>
  <c r="B599" i="6" s="1"/>
  <c r="F607" i="6"/>
  <c r="B607" i="6" s="1"/>
  <c r="G646" i="6"/>
  <c r="F663" i="6"/>
  <c r="B663" i="6" s="1"/>
  <c r="G669" i="6"/>
  <c r="F671" i="6"/>
  <c r="B671" i="6" s="1"/>
  <c r="F673" i="6"/>
  <c r="B673" i="6" s="1"/>
  <c r="G675" i="6"/>
  <c r="G683" i="6"/>
  <c r="O710" i="6"/>
  <c r="I710" i="6"/>
  <c r="H710" i="6" s="1"/>
  <c r="F747" i="6"/>
  <c r="B747" i="6" s="1"/>
  <c r="O587" i="6"/>
  <c r="O588" i="6"/>
  <c r="O589" i="6"/>
  <c r="O590" i="6"/>
  <c r="O595" i="6"/>
  <c r="O596" i="6"/>
  <c r="O597" i="6"/>
  <c r="O598" i="6"/>
  <c r="O600" i="6"/>
  <c r="O612" i="6"/>
  <c r="O613" i="6"/>
  <c r="O614" i="6"/>
  <c r="O615" i="6"/>
  <c r="O616" i="6"/>
  <c r="O620" i="6"/>
  <c r="O621" i="6"/>
  <c r="O622" i="6"/>
  <c r="O623" i="6"/>
  <c r="O624" i="6"/>
  <c r="G627" i="6"/>
  <c r="O653" i="6"/>
  <c r="O654" i="6"/>
  <c r="O655" i="6"/>
  <c r="O656" i="6"/>
  <c r="O659" i="6"/>
  <c r="O660" i="6"/>
  <c r="O677" i="6"/>
  <c r="O688" i="6"/>
  <c r="O691" i="6"/>
  <c r="O693" i="6"/>
  <c r="O695" i="6"/>
  <c r="O696" i="6"/>
  <c r="O697" i="6"/>
  <c r="O703" i="6"/>
  <c r="O704" i="6"/>
  <c r="O706" i="6"/>
  <c r="O707" i="6"/>
  <c r="O708" i="6"/>
  <c r="O709" i="6"/>
  <c r="O716" i="6"/>
  <c r="O717" i="6"/>
  <c r="O730" i="6"/>
  <c r="O731" i="6"/>
  <c r="O732" i="6"/>
  <c r="O733" i="6"/>
  <c r="O734" i="6"/>
  <c r="O745" i="6"/>
  <c r="F537" i="6"/>
  <c r="B537" i="6" s="1"/>
  <c r="F555" i="6"/>
  <c r="B555" i="6" s="1"/>
  <c r="F565" i="6"/>
  <c r="B565" i="6" s="1"/>
  <c r="F573" i="6"/>
  <c r="B573" i="6" s="1"/>
  <c r="F579" i="6"/>
  <c r="B579" i="6" s="1"/>
  <c r="F582" i="6"/>
  <c r="B582" i="6" s="1"/>
  <c r="F592" i="6"/>
  <c r="B592" i="6" s="1"/>
  <c r="F602" i="6"/>
  <c r="B602" i="6" s="1"/>
  <c r="G617" i="6"/>
  <c r="F617" i="6"/>
  <c r="B617" i="6" s="1"/>
  <c r="G625" i="6"/>
  <c r="F625" i="6"/>
  <c r="B625" i="6" s="1"/>
  <c r="G539" i="6"/>
  <c r="F539" i="6"/>
  <c r="B539" i="6" s="1"/>
  <c r="G550" i="6"/>
  <c r="F550" i="6"/>
  <c r="B550" i="6" s="1"/>
  <c r="F557" i="6"/>
  <c r="B557" i="6" s="1"/>
  <c r="F567" i="6"/>
  <c r="B567" i="6" s="1"/>
  <c r="F577" i="6"/>
  <c r="B577" i="6" s="1"/>
  <c r="F584" i="6"/>
  <c r="B584" i="6" s="1"/>
  <c r="F594" i="6"/>
  <c r="B594" i="6" s="1"/>
  <c r="F611" i="6"/>
  <c r="B611" i="6" s="1"/>
  <c r="F619" i="6"/>
  <c r="B619" i="6" s="1"/>
  <c r="I526" i="6"/>
  <c r="H526" i="6" s="1"/>
  <c r="O628" i="6"/>
  <c r="G635" i="6"/>
  <c r="O636" i="6"/>
  <c r="G638" i="6"/>
  <c r="F657" i="6"/>
  <c r="B657" i="6" s="1"/>
  <c r="F662" i="6"/>
  <c r="B662" i="6" s="1"/>
  <c r="F674" i="6"/>
  <c r="B674" i="6" s="1"/>
  <c r="F678" i="6"/>
  <c r="B678" i="6" s="1"/>
  <c r="B514" i="6"/>
  <c r="G632" i="6"/>
  <c r="F651" i="6"/>
  <c r="B651" i="6" s="1"/>
  <c r="F659" i="6"/>
  <c r="B659" i="6" s="1"/>
  <c r="F672" i="6"/>
  <c r="B672" i="6" s="1"/>
  <c r="F676" i="6"/>
  <c r="B676" i="6" s="1"/>
  <c r="G689" i="6"/>
  <c r="O690" i="6"/>
  <c r="G692" i="6"/>
  <c r="O694" i="6"/>
  <c r="O698" i="6"/>
  <c r="G699" i="6"/>
  <c r="G700" i="6"/>
  <c r="F746" i="6"/>
  <c r="B746" i="6" s="1"/>
  <c r="G698" i="6"/>
  <c r="G705" i="6"/>
  <c r="G712" i="6"/>
  <c r="F715" i="6"/>
  <c r="B715" i="6" s="1"/>
  <c r="G715" i="6"/>
  <c r="F730" i="6"/>
  <c r="B730" i="6" s="1"/>
  <c r="G730" i="6"/>
  <c r="F744" i="6"/>
  <c r="B744" i="6" s="1"/>
  <c r="G744" i="6"/>
  <c r="B718" i="6"/>
  <c r="F364" i="6"/>
  <c r="B364" i="6" s="1"/>
  <c r="F366" i="6"/>
  <c r="B366" i="6" s="1"/>
  <c r="F350" i="6"/>
  <c r="B350" i="6" s="1"/>
  <c r="B338" i="6"/>
  <c r="F186" i="6"/>
  <c r="G186" i="6" s="1"/>
  <c r="F199" i="6"/>
  <c r="G199" i="6" s="1"/>
  <c r="F247" i="6"/>
  <c r="G247" i="6" s="1"/>
  <c r="F219" i="6"/>
  <c r="G219" i="6" s="1"/>
  <c r="F159" i="6"/>
  <c r="G159" i="6" s="1"/>
  <c r="F231" i="6"/>
  <c r="G231" i="6" s="1"/>
  <c r="F173" i="6"/>
  <c r="G173" i="6" s="1"/>
  <c r="F237" i="6"/>
  <c r="G237" i="6" s="1"/>
  <c r="F170" i="6"/>
  <c r="G170" i="6" s="1"/>
  <c r="F160" i="6"/>
  <c r="B160" i="6" s="1"/>
  <c r="F157" i="6"/>
  <c r="G157" i="6" s="1"/>
  <c r="F325" i="6"/>
  <c r="B325" i="6" s="1"/>
  <c r="B173" i="6"/>
  <c r="B237" i="6"/>
  <c r="K318" i="6"/>
  <c r="K279" i="6"/>
  <c r="K330" i="6"/>
  <c r="K146" i="6"/>
  <c r="I146" i="6" s="1"/>
  <c r="H146" i="6" s="1"/>
  <c r="F146" i="6" s="1"/>
  <c r="B146" i="6" s="1"/>
  <c r="K245" i="6"/>
  <c r="K300" i="6"/>
  <c r="K262" i="6"/>
  <c r="K228" i="6"/>
  <c r="K192" i="6"/>
  <c r="K225" i="6"/>
  <c r="K218" i="6"/>
  <c r="K234" i="6"/>
  <c r="K290" i="6"/>
  <c r="K287" i="6"/>
  <c r="K246" i="6"/>
  <c r="K301" i="6"/>
  <c r="K328" i="6"/>
  <c r="K213" i="6"/>
  <c r="K259" i="6"/>
  <c r="K232" i="6"/>
  <c r="K238" i="6"/>
  <c r="K286" i="6"/>
  <c r="K288" i="6"/>
  <c r="K314" i="6"/>
  <c r="K209" i="6"/>
  <c r="K306" i="6"/>
  <c r="K169" i="6"/>
  <c r="K180" i="6"/>
  <c r="K189" i="6"/>
  <c r="K276" i="6"/>
  <c r="K256" i="6"/>
  <c r="K305" i="6"/>
  <c r="K285" i="6"/>
  <c r="K264" i="6"/>
  <c r="K304" i="6"/>
  <c r="K326" i="6"/>
  <c r="K145" i="6"/>
  <c r="K178" i="6"/>
  <c r="K194" i="6"/>
  <c r="K215" i="6"/>
  <c r="K316" i="6"/>
  <c r="K233" i="6"/>
  <c r="K147" i="6"/>
  <c r="K150" i="6"/>
  <c r="K179" i="6"/>
  <c r="K210" i="6"/>
  <c r="K284" i="6"/>
  <c r="K149" i="6"/>
  <c r="K337" i="6"/>
  <c r="K273" i="6"/>
  <c r="K280" i="6"/>
  <c r="K224" i="6"/>
  <c r="K220" i="6"/>
  <c r="K162" i="6"/>
  <c r="K334" i="6"/>
  <c r="K226" i="6"/>
  <c r="K230" i="6"/>
  <c r="K144" i="6"/>
  <c r="K208" i="6"/>
  <c r="K249" i="6"/>
  <c r="K310" i="6"/>
  <c r="K172" i="6"/>
  <c r="K206" i="6"/>
  <c r="K260" i="6"/>
  <c r="K181" i="6"/>
  <c r="K331" i="6"/>
  <c r="K317" i="6"/>
  <c r="K299" i="6"/>
  <c r="K321" i="6"/>
  <c r="K203" i="6"/>
  <c r="K315" i="6"/>
  <c r="K336" i="6"/>
  <c r="K329" i="6"/>
  <c r="K229" i="6"/>
  <c r="K167" i="6"/>
  <c r="K243" i="6"/>
  <c r="K267" i="6"/>
  <c r="K216" i="6"/>
  <c r="K164" i="6"/>
  <c r="K250" i="6"/>
  <c r="K308" i="6"/>
  <c r="K184" i="6"/>
  <c r="K217" i="6"/>
  <c r="K324" i="6"/>
  <c r="K278" i="6"/>
  <c r="K152" i="6"/>
  <c r="K195" i="6"/>
  <c r="K153" i="6"/>
  <c r="K163" i="6"/>
  <c r="K196" i="6"/>
  <c r="K240" i="6"/>
  <c r="K168" i="6"/>
  <c r="K174" i="6"/>
  <c r="K244" i="6"/>
  <c r="K148" i="6"/>
  <c r="K311" i="6"/>
  <c r="K313" i="6"/>
  <c r="K263" i="6"/>
  <c r="K254" i="6"/>
  <c r="K191" i="6"/>
  <c r="K183" i="6"/>
  <c r="K268" i="6"/>
  <c r="K235" i="6"/>
  <c r="K236" i="6"/>
  <c r="K242" i="6"/>
  <c r="K327" i="6"/>
  <c r="K302" i="6"/>
  <c r="K257" i="6"/>
  <c r="K154" i="6"/>
  <c r="K201" i="6"/>
  <c r="K251" i="6"/>
  <c r="K248" i="6"/>
  <c r="K182" i="6"/>
  <c r="K223" i="6"/>
  <c r="K155" i="6"/>
  <c r="K270" i="6"/>
  <c r="K265" i="6"/>
  <c r="K261" i="6"/>
  <c r="K323" i="6"/>
  <c r="K166" i="6"/>
  <c r="K275" i="6"/>
  <c r="K297" i="6"/>
  <c r="K205" i="6"/>
  <c r="K241" i="6"/>
  <c r="K207" i="6"/>
  <c r="K274" i="6"/>
  <c r="B170" i="6"/>
  <c r="B159" i="6"/>
  <c r="B247" i="6"/>
  <c r="B157" i="6"/>
  <c r="I320" i="6"/>
  <c r="H320" i="6" s="1"/>
  <c r="F320" i="6" s="1"/>
  <c r="B320" i="6" s="1"/>
  <c r="I319" i="6"/>
  <c r="H319" i="6" s="1"/>
  <c r="F319" i="6" s="1"/>
  <c r="B319" i="6" s="1"/>
  <c r="I200" i="6"/>
  <c r="H200" i="6" s="1"/>
  <c r="F200" i="6" s="1"/>
  <c r="B200" i="6" s="1"/>
  <c r="I214" i="6"/>
  <c r="H214" i="6" s="1"/>
  <c r="F214" i="6" s="1"/>
  <c r="B214" i="6" s="1"/>
  <c r="I227" i="6"/>
  <c r="H227" i="6" s="1"/>
  <c r="F227" i="6" s="1"/>
  <c r="B227" i="6" s="1"/>
  <c r="I190" i="6"/>
  <c r="H190" i="6" s="1"/>
  <c r="F190" i="6" s="1"/>
  <c r="B190" i="6" s="1"/>
  <c r="I165" i="6"/>
  <c r="H165" i="6" s="1"/>
  <c r="F165" i="6" s="1"/>
  <c r="B165" i="6" s="1"/>
  <c r="I312" i="6"/>
  <c r="H312" i="6" s="1"/>
  <c r="F312" i="6" s="1"/>
  <c r="B312" i="6" s="1"/>
  <c r="I333" i="6"/>
  <c r="H333" i="6" s="1"/>
  <c r="F333" i="6" s="1"/>
  <c r="B333" i="6" s="1"/>
  <c r="I271" i="6"/>
  <c r="H271" i="6" s="1"/>
  <c r="F271" i="6" s="1"/>
  <c r="B271" i="6" s="1"/>
  <c r="I293" i="6"/>
  <c r="H293" i="6" s="1"/>
  <c r="F293" i="6" s="1"/>
  <c r="B293" i="6" s="1"/>
  <c r="I222" i="6"/>
  <c r="H222" i="6" s="1"/>
  <c r="F222" i="6" s="1"/>
  <c r="B222" i="6" s="1"/>
  <c r="I266" i="6"/>
  <c r="H266" i="6" s="1"/>
  <c r="F266" i="6" s="1"/>
  <c r="B266" i="6" s="1"/>
  <c r="I258" i="6"/>
  <c r="H258" i="6" s="1"/>
  <c r="F258" i="6" s="1"/>
  <c r="B258" i="6" s="1"/>
  <c r="I296" i="6"/>
  <c r="H296" i="6" s="1"/>
  <c r="F296" i="6" s="1"/>
  <c r="B296" i="6" s="1"/>
  <c r="I272" i="6"/>
  <c r="H272" i="6" s="1"/>
  <c r="F272" i="6" s="1"/>
  <c r="B272" i="6" s="1"/>
  <c r="I303" i="6"/>
  <c r="H303" i="6" s="1"/>
  <c r="F303" i="6" s="1"/>
  <c r="B303" i="6" s="1"/>
  <c r="I277" i="6"/>
  <c r="H277" i="6" s="1"/>
  <c r="F277" i="6" s="1"/>
  <c r="B277" i="6" s="1"/>
  <c r="I255" i="6"/>
  <c r="H255" i="6" s="1"/>
  <c r="F255" i="6" s="1"/>
  <c r="B255" i="6" s="1"/>
  <c r="I204" i="6"/>
  <c r="H204" i="6" s="1"/>
  <c r="F204" i="6" s="1"/>
  <c r="B204" i="6" s="1"/>
  <c r="I281" i="6"/>
  <c r="H281" i="6" s="1"/>
  <c r="F281" i="6" s="1"/>
  <c r="B281" i="6" s="1"/>
  <c r="I198" i="6"/>
  <c r="H198" i="6" s="1"/>
  <c r="F198" i="6" s="1"/>
  <c r="B198" i="6" s="1"/>
  <c r="I332" i="6"/>
  <c r="H332" i="6" s="1"/>
  <c r="F332" i="6" s="1"/>
  <c r="B332" i="6" s="1"/>
  <c r="I202" i="6"/>
  <c r="H202" i="6" s="1"/>
  <c r="F202" i="6" s="1"/>
  <c r="B202" i="6" s="1"/>
  <c r="I221" i="6"/>
  <c r="H221" i="6" s="1"/>
  <c r="F221" i="6" s="1"/>
  <c r="B221" i="6" s="1"/>
  <c r="I283" i="6"/>
  <c r="H283" i="6" s="1"/>
  <c r="F283" i="6" s="1"/>
  <c r="B283" i="6" s="1"/>
  <c r="I253" i="6"/>
  <c r="H253" i="6" s="1"/>
  <c r="F253" i="6" s="1"/>
  <c r="B253" i="6" s="1"/>
  <c r="I177" i="6"/>
  <c r="H177" i="6" s="1"/>
  <c r="F177" i="6" s="1"/>
  <c r="B177" i="6" s="1"/>
  <c r="I187" i="6"/>
  <c r="H187" i="6" s="1"/>
  <c r="F187" i="6" s="1"/>
  <c r="B187" i="6" s="1"/>
  <c r="I158" i="6"/>
  <c r="H158" i="6" s="1"/>
  <c r="F158" i="6" s="1"/>
  <c r="B158" i="6" s="1"/>
  <c r="I239" i="6"/>
  <c r="H239" i="6" s="1"/>
  <c r="F239" i="6" s="1"/>
  <c r="B239" i="6" s="1"/>
  <c r="I176" i="6"/>
  <c r="H176" i="6" s="1"/>
  <c r="F176" i="6" s="1"/>
  <c r="B176" i="6" s="1"/>
  <c r="I309" i="6"/>
  <c r="H309" i="6" s="1"/>
  <c r="F309" i="6" s="1"/>
  <c r="B309" i="6" s="1"/>
  <c r="I322" i="6"/>
  <c r="H322" i="6" s="1"/>
  <c r="F322" i="6" s="1"/>
  <c r="B322" i="6" s="1"/>
  <c r="I298" i="6"/>
  <c r="H298" i="6" s="1"/>
  <c r="F298" i="6" s="1"/>
  <c r="B298" i="6" s="1"/>
  <c r="I252" i="6"/>
  <c r="H252" i="6" s="1"/>
  <c r="F252" i="6" s="1"/>
  <c r="B252" i="6" s="1"/>
  <c r="I292" i="6"/>
  <c r="H292" i="6" s="1"/>
  <c r="F292" i="6" s="1"/>
  <c r="B292" i="6" s="1"/>
  <c r="I307" i="6"/>
  <c r="H307" i="6" s="1"/>
  <c r="F307" i="6" s="1"/>
  <c r="B307" i="6" s="1"/>
  <c r="I335" i="6"/>
  <c r="H335" i="6" s="1"/>
  <c r="F335" i="6" s="1"/>
  <c r="B335" i="6" s="1"/>
  <c r="I211" i="6"/>
  <c r="H211" i="6" s="1"/>
  <c r="F211" i="6" s="1"/>
  <c r="B211" i="6" s="1"/>
  <c r="I294" i="6"/>
  <c r="H294" i="6" s="1"/>
  <c r="F294" i="6" s="1"/>
  <c r="B294" i="6" s="1"/>
  <c r="I197" i="6"/>
  <c r="H197" i="6" s="1"/>
  <c r="F197" i="6" s="1"/>
  <c r="I291" i="6"/>
  <c r="H291" i="6" s="1"/>
  <c r="F291" i="6" s="1"/>
  <c r="B291" i="6" s="1"/>
  <c r="I282" i="6"/>
  <c r="H282" i="6" s="1"/>
  <c r="F282" i="6" s="1"/>
  <c r="B282" i="6" s="1"/>
  <c r="I156" i="6"/>
  <c r="H156" i="6" s="1"/>
  <c r="F156" i="6" s="1"/>
  <c r="I171" i="6"/>
  <c r="H171" i="6" s="1"/>
  <c r="F171" i="6" s="1"/>
  <c r="B171" i="6" s="1"/>
  <c r="I295" i="6"/>
  <c r="H295" i="6" s="1"/>
  <c r="F295" i="6" s="1"/>
  <c r="B295" i="6" s="1"/>
  <c r="I289" i="6"/>
  <c r="H289" i="6" s="1"/>
  <c r="F289" i="6" s="1"/>
  <c r="B289" i="6" s="1"/>
  <c r="I193" i="6"/>
  <c r="H193" i="6" s="1"/>
  <c r="F193" i="6" s="1"/>
  <c r="B193" i="6" s="1"/>
  <c r="I318" i="6"/>
  <c r="H318" i="6" s="1"/>
  <c r="F318" i="6" s="1"/>
  <c r="B318" i="6" s="1"/>
  <c r="I185" i="6"/>
  <c r="H185" i="6" s="1"/>
  <c r="F185" i="6" s="1"/>
  <c r="B185" i="6" s="1"/>
  <c r="I188" i="6"/>
  <c r="H188" i="6" s="1"/>
  <c r="F188" i="6" s="1"/>
  <c r="B188" i="6" s="1"/>
  <c r="I175" i="6"/>
  <c r="H175" i="6" s="1"/>
  <c r="F175" i="6" s="1"/>
  <c r="B175" i="6" s="1"/>
  <c r="I330" i="6"/>
  <c r="H330" i="6" s="1"/>
  <c r="F330" i="6" s="1"/>
  <c r="B330" i="6" s="1"/>
  <c r="I212" i="6"/>
  <c r="H212" i="6" s="1"/>
  <c r="F212" i="6" s="1"/>
  <c r="B212" i="6" s="1"/>
  <c r="I245" i="6"/>
  <c r="H245" i="6" s="1"/>
  <c r="F245" i="6" s="1"/>
  <c r="B245" i="6" s="1"/>
  <c r="B300" i="6"/>
  <c r="B262" i="6"/>
  <c r="B228" i="6"/>
  <c r="B192" i="6"/>
  <c r="B225" i="6"/>
  <c r="B218" i="6"/>
  <c r="B234" i="6"/>
  <c r="B290" i="6"/>
  <c r="B287" i="6"/>
  <c r="B246" i="6"/>
  <c r="B301" i="6"/>
  <c r="B328" i="6"/>
  <c r="B213" i="6"/>
  <c r="B259" i="6"/>
  <c r="B232" i="6"/>
  <c r="B269" i="6"/>
  <c r="B238" i="6"/>
  <c r="B286" i="6"/>
  <c r="B288" i="6"/>
  <c r="B314" i="6"/>
  <c r="B209" i="6"/>
  <c r="B306" i="6"/>
  <c r="B169" i="6"/>
  <c r="B180" i="6"/>
  <c r="B189" i="6"/>
  <c r="B276" i="6"/>
  <c r="B256" i="6"/>
  <c r="B305" i="6"/>
  <c r="B285" i="6"/>
  <c r="B264" i="6"/>
  <c r="B304" i="6"/>
  <c r="B326" i="6"/>
  <c r="B145" i="6"/>
  <c r="B178" i="6"/>
  <c r="B194" i="6"/>
  <c r="B215" i="6"/>
  <c r="B316" i="6"/>
  <c r="B233" i="6"/>
  <c r="B147" i="6"/>
  <c r="B150" i="6"/>
  <c r="B179" i="6"/>
  <c r="B210" i="6"/>
  <c r="B284" i="6"/>
  <c r="B149" i="6"/>
  <c r="B337" i="6"/>
  <c r="B273" i="6"/>
  <c r="B280" i="6"/>
  <c r="B224" i="6"/>
  <c r="B220" i="6"/>
  <c r="B161" i="6"/>
  <c r="B162" i="6"/>
  <c r="B334" i="6"/>
  <c r="B226" i="6"/>
  <c r="B230" i="6"/>
  <c r="B144" i="6"/>
  <c r="B208" i="6"/>
  <c r="B249" i="6"/>
  <c r="B310" i="6"/>
  <c r="B172" i="6"/>
  <c r="B206" i="6"/>
  <c r="B260" i="6"/>
  <c r="B181" i="6"/>
  <c r="B331" i="6"/>
  <c r="B317" i="6"/>
  <c r="B299" i="6"/>
  <c r="B321" i="6"/>
  <c r="B203" i="6"/>
  <c r="B315" i="6"/>
  <c r="B336" i="6"/>
  <c r="B329" i="6"/>
  <c r="B229" i="6"/>
  <c r="B167" i="6"/>
  <c r="B243" i="6"/>
  <c r="B267" i="6"/>
  <c r="B216" i="6"/>
  <c r="B164" i="6"/>
  <c r="B250" i="6"/>
  <c r="B308" i="6"/>
  <c r="B184" i="6"/>
  <c r="B217" i="6"/>
  <c r="B324" i="6"/>
  <c r="B278" i="6"/>
  <c r="B152" i="6"/>
  <c r="B195" i="6"/>
  <c r="B153" i="6"/>
  <c r="B163" i="6"/>
  <c r="B196" i="6"/>
  <c r="B240" i="6"/>
  <c r="B168" i="6"/>
  <c r="B174" i="6"/>
  <c r="B244" i="6"/>
  <c r="B148" i="6"/>
  <c r="B311" i="6"/>
  <c r="B313" i="6"/>
  <c r="B263" i="6"/>
  <c r="B254" i="6"/>
  <c r="B191" i="6"/>
  <c r="B183" i="6"/>
  <c r="B268" i="6"/>
  <c r="B235" i="6"/>
  <c r="B236" i="6"/>
  <c r="B242" i="6"/>
  <c r="B327" i="6"/>
  <c r="B151" i="6"/>
  <c r="B302" i="6"/>
  <c r="B257" i="6"/>
  <c r="B154" i="6"/>
  <c r="B201" i="6"/>
  <c r="B251" i="6"/>
  <c r="B248" i="6"/>
  <c r="B182" i="6"/>
  <c r="B223" i="6"/>
  <c r="B155" i="6"/>
  <c r="B270" i="6"/>
  <c r="B265" i="6"/>
  <c r="B261" i="6"/>
  <c r="B323" i="6"/>
  <c r="B166" i="6"/>
  <c r="B275" i="6"/>
  <c r="B297" i="6"/>
  <c r="B205" i="6"/>
  <c r="B241" i="6"/>
  <c r="B207" i="6"/>
  <c r="B274" i="6"/>
  <c r="B101" i="6"/>
  <c r="B61" i="6"/>
  <c r="B20" i="6"/>
  <c r="B79" i="6"/>
  <c r="B60" i="6"/>
  <c r="B54" i="6"/>
  <c r="B63" i="6"/>
  <c r="B71" i="6"/>
  <c r="B39" i="6"/>
  <c r="B96" i="6"/>
  <c r="B18" i="6"/>
  <c r="B52" i="6"/>
  <c r="B123" i="6"/>
  <c r="B17" i="6"/>
  <c r="B59" i="6"/>
  <c r="B66" i="6"/>
  <c r="B114" i="6"/>
  <c r="B106" i="6"/>
  <c r="B115" i="6"/>
  <c r="B133" i="6"/>
  <c r="B70" i="6"/>
  <c r="B31" i="6"/>
  <c r="B111" i="6"/>
  <c r="B76" i="6"/>
  <c r="B102" i="6"/>
  <c r="B103" i="6"/>
  <c r="B67" i="6"/>
  <c r="B64" i="6"/>
  <c r="B47" i="6"/>
  <c r="B131" i="6"/>
  <c r="B86" i="6"/>
  <c r="B13" i="6"/>
  <c r="B55" i="6"/>
  <c r="B21" i="6"/>
  <c r="B129" i="6"/>
  <c r="B125" i="6"/>
  <c r="B113" i="6"/>
  <c r="B22" i="6"/>
  <c r="B126" i="6"/>
  <c r="B65" i="6"/>
  <c r="B19" i="6"/>
  <c r="B112" i="6"/>
  <c r="B37" i="6"/>
  <c r="B80" i="6"/>
  <c r="B30" i="6"/>
  <c r="B72" i="6"/>
  <c r="B94" i="6"/>
  <c r="B56" i="6"/>
  <c r="B119" i="6"/>
  <c r="B23" i="6"/>
  <c r="B35" i="6"/>
  <c r="B137" i="6"/>
  <c r="B90" i="6"/>
  <c r="B99" i="6"/>
  <c r="B24" i="6"/>
  <c r="B130" i="6"/>
  <c r="B87" i="6"/>
  <c r="B25" i="6"/>
  <c r="B95" i="6"/>
  <c r="B38" i="6"/>
  <c r="B62" i="6"/>
  <c r="B136" i="6"/>
  <c r="B45" i="6"/>
  <c r="B120" i="6"/>
  <c r="B16" i="6"/>
  <c r="B121" i="6"/>
  <c r="B142" i="6"/>
  <c r="B43" i="6"/>
  <c r="B51" i="6"/>
  <c r="B89" i="6"/>
  <c r="B58" i="6"/>
  <c r="B6" i="6"/>
  <c r="B116" i="6"/>
  <c r="B7" i="6"/>
  <c r="B9" i="6"/>
  <c r="B10" i="6"/>
  <c r="B134" i="6"/>
  <c r="B77" i="6"/>
  <c r="B73" i="6"/>
  <c r="B68" i="6"/>
  <c r="B100" i="6"/>
  <c r="B91" i="6"/>
  <c r="B81" i="6"/>
  <c r="B143" i="6"/>
  <c r="B74" i="6"/>
  <c r="B107" i="6"/>
  <c r="B92" i="6"/>
  <c r="B15" i="6"/>
  <c r="B118" i="6"/>
  <c r="B139" i="6"/>
  <c r="B26" i="6"/>
  <c r="B141" i="6"/>
  <c r="B108" i="6"/>
  <c r="B135" i="6"/>
  <c r="B69" i="6"/>
  <c r="B78" i="6"/>
  <c r="B110" i="6"/>
  <c r="B48" i="6"/>
  <c r="B34" i="6"/>
  <c r="B46" i="6"/>
  <c r="B57" i="6"/>
  <c r="B5" i="6"/>
  <c r="B75" i="6"/>
  <c r="B44" i="6"/>
  <c r="B93" i="6"/>
  <c r="B132" i="6"/>
  <c r="B27" i="6"/>
  <c r="B11" i="6"/>
  <c r="B97" i="6"/>
  <c r="B3" i="6"/>
  <c r="B105" i="6"/>
  <c r="B42" i="6"/>
  <c r="B8" i="6"/>
  <c r="B49" i="6"/>
  <c r="B32" i="6"/>
  <c r="B104" i="6"/>
  <c r="B82" i="6"/>
  <c r="B84" i="6"/>
  <c r="B50" i="6"/>
  <c r="B4" i="6"/>
  <c r="B88" i="6"/>
  <c r="B138" i="6"/>
  <c r="B41" i="6"/>
  <c r="B36" i="6"/>
  <c r="B28" i="6"/>
  <c r="B85" i="6"/>
  <c r="B127" i="6"/>
  <c r="B33" i="6"/>
  <c r="B124" i="6"/>
  <c r="B122" i="6"/>
  <c r="B117" i="6"/>
  <c r="B109" i="6"/>
  <c r="B140" i="6"/>
  <c r="B14" i="6"/>
  <c r="B128" i="6"/>
  <c r="B29" i="6"/>
  <c r="B40" i="6"/>
  <c r="B12" i="6"/>
  <c r="B53" i="6"/>
  <c r="B98" i="6"/>
  <c r="B83" i="6"/>
  <c r="N198" i="6"/>
  <c r="O198" i="6" s="1"/>
  <c r="N239" i="6"/>
  <c r="O239" i="6" s="1"/>
  <c r="G300" i="6"/>
  <c r="N300" i="6"/>
  <c r="G262" i="6"/>
  <c r="N262" i="6"/>
  <c r="O262" i="6" s="1"/>
  <c r="G228" i="6"/>
  <c r="N228" i="6"/>
  <c r="N296" i="6"/>
  <c r="O296" i="6" s="1"/>
  <c r="N293" i="6"/>
  <c r="O293" i="6" s="1"/>
  <c r="N176" i="6"/>
  <c r="O176" i="6" s="1"/>
  <c r="N291" i="6"/>
  <c r="O291" i="6" s="1"/>
  <c r="G192" i="6"/>
  <c r="N192" i="6"/>
  <c r="O192" i="6" s="1"/>
  <c r="G225" i="6"/>
  <c r="N225" i="6"/>
  <c r="G218" i="6"/>
  <c r="N218" i="6"/>
  <c r="O218" i="6" s="1"/>
  <c r="G234" i="6"/>
  <c r="N234" i="6"/>
  <c r="G290" i="6"/>
  <c r="N290" i="6"/>
  <c r="O290" i="6" s="1"/>
  <c r="N186" i="6"/>
  <c r="O186" i="6" s="1"/>
  <c r="G287" i="6"/>
  <c r="N287" i="6"/>
  <c r="N212" i="6"/>
  <c r="O212" i="6" s="1"/>
  <c r="G246" i="6"/>
  <c r="N246" i="6"/>
  <c r="O246" i="6" s="1"/>
  <c r="G301" i="6"/>
  <c r="N301" i="6"/>
  <c r="N185" i="6"/>
  <c r="O185" i="6" s="1"/>
  <c r="N173" i="6"/>
  <c r="O173" i="6" s="1"/>
  <c r="G328" i="6"/>
  <c r="N328" i="6"/>
  <c r="O328" i="6" s="1"/>
  <c r="N245" i="6"/>
  <c r="O245" i="6" s="1"/>
  <c r="N219" i="6"/>
  <c r="O219" i="6" s="1"/>
  <c r="G213" i="6"/>
  <c r="N213" i="6"/>
  <c r="G259" i="6"/>
  <c r="N259" i="6"/>
  <c r="O259" i="6" s="1"/>
  <c r="G232" i="6"/>
  <c r="N232" i="6"/>
  <c r="N222" i="6"/>
  <c r="O222" i="6" s="1"/>
  <c r="N281" i="6"/>
  <c r="O281" i="6" s="1"/>
  <c r="G269" i="6"/>
  <c r="N269" i="6"/>
  <c r="O269" i="6" s="1"/>
  <c r="G238" i="6"/>
  <c r="N238" i="6"/>
  <c r="G286" i="6"/>
  <c r="N286" i="6"/>
  <c r="G288" i="6"/>
  <c r="N288" i="6"/>
  <c r="N294" i="6"/>
  <c r="O294" i="6" s="1"/>
  <c r="G314" i="6"/>
  <c r="N314" i="6"/>
  <c r="O314" i="6" s="1"/>
  <c r="G209" i="6"/>
  <c r="N209" i="6"/>
  <c r="G306" i="6"/>
  <c r="N306" i="6"/>
  <c r="O306" i="6" s="1"/>
  <c r="N309" i="6"/>
  <c r="O309" i="6" s="1"/>
  <c r="N307" i="6"/>
  <c r="O307" i="6" s="1"/>
  <c r="G169" i="6"/>
  <c r="N169" i="6"/>
  <c r="G180" i="6"/>
  <c r="N180" i="6"/>
  <c r="O180" i="6" s="1"/>
  <c r="G189" i="6"/>
  <c r="N189" i="6"/>
  <c r="G276" i="6"/>
  <c r="N276" i="6"/>
  <c r="O276" i="6" s="1"/>
  <c r="N175" i="6"/>
  <c r="O175" i="6" s="1"/>
  <c r="N303" i="6"/>
  <c r="O303" i="6" s="1"/>
  <c r="N318" i="6"/>
  <c r="O318" i="6" s="1"/>
  <c r="G256" i="6"/>
  <c r="N256" i="6"/>
  <c r="G305" i="6"/>
  <c r="N305" i="6"/>
  <c r="G285" i="6"/>
  <c r="N285" i="6"/>
  <c r="G264" i="6"/>
  <c r="N264" i="6"/>
  <c r="G304" i="6"/>
  <c r="N304" i="6"/>
  <c r="G326" i="6"/>
  <c r="N326" i="6"/>
  <c r="N177" i="6"/>
  <c r="O177" i="6" s="1"/>
  <c r="G145" i="6"/>
  <c r="N145" i="6"/>
  <c r="G178" i="6"/>
  <c r="N178" i="6"/>
  <c r="O178" i="6" s="1"/>
  <c r="G194" i="6"/>
  <c r="N194" i="6"/>
  <c r="G215" i="6"/>
  <c r="N215" i="6"/>
  <c r="O215" i="6" s="1"/>
  <c r="N298" i="6"/>
  <c r="O298" i="6" s="1"/>
  <c r="G316" i="6"/>
  <c r="N316" i="6"/>
  <c r="G233" i="6"/>
  <c r="N233" i="6"/>
  <c r="G147" i="6"/>
  <c r="N147" i="6"/>
  <c r="G150" i="6"/>
  <c r="N150" i="6"/>
  <c r="N237" i="6"/>
  <c r="O237" i="6" s="1"/>
  <c r="N199" i="6"/>
  <c r="O199" i="6" s="1"/>
  <c r="G179" i="6"/>
  <c r="N179" i="6"/>
  <c r="G210" i="6"/>
  <c r="N210" i="6"/>
  <c r="G284" i="6"/>
  <c r="N284" i="6"/>
  <c r="N271" i="6"/>
  <c r="O271" i="6" s="1"/>
  <c r="G149" i="6"/>
  <c r="N149" i="6"/>
  <c r="O149" i="6" s="1"/>
  <c r="N266" i="6"/>
  <c r="O266" i="6" s="1"/>
  <c r="G337" i="6"/>
  <c r="N337" i="6"/>
  <c r="N277" i="6"/>
  <c r="O277" i="6" s="1"/>
  <c r="N330" i="6"/>
  <c r="O330" i="6" s="1"/>
  <c r="G273" i="6"/>
  <c r="N273" i="6"/>
  <c r="G280" i="6"/>
  <c r="N280" i="6"/>
  <c r="G224" i="6"/>
  <c r="N224" i="6"/>
  <c r="G220" i="6"/>
  <c r="N220" i="6"/>
  <c r="G161" i="6"/>
  <c r="N161" i="6"/>
  <c r="O161" i="6" s="1"/>
  <c r="G162" i="6"/>
  <c r="N162" i="6"/>
  <c r="N282" i="6"/>
  <c r="O282" i="6" s="1"/>
  <c r="G334" i="6"/>
  <c r="N334" i="6"/>
  <c r="O334" i="6" s="1"/>
  <c r="N319" i="6"/>
  <c r="O319" i="6" s="1"/>
  <c r="N197" i="6"/>
  <c r="O197" i="6" s="1"/>
  <c r="G226" i="6"/>
  <c r="N226" i="6"/>
  <c r="N156" i="6"/>
  <c r="O156" i="6" s="1"/>
  <c r="N322" i="6"/>
  <c r="O322" i="6" s="1"/>
  <c r="G230" i="6"/>
  <c r="N230" i="6"/>
  <c r="O230" i="6" s="1"/>
  <c r="G144" i="6"/>
  <c r="N144" i="6"/>
  <c r="G208" i="6"/>
  <c r="N208" i="6"/>
  <c r="O208" i="6" s="1"/>
  <c r="G249" i="6"/>
  <c r="N249" i="6"/>
  <c r="N158" i="6"/>
  <c r="O158" i="6" s="1"/>
  <c r="G310" i="6"/>
  <c r="N310" i="6"/>
  <c r="O310" i="6" s="1"/>
  <c r="G172" i="6"/>
  <c r="N172" i="6"/>
  <c r="G206" i="6"/>
  <c r="N206" i="6"/>
  <c r="O206" i="6" s="1"/>
  <c r="G260" i="6"/>
  <c r="N260" i="6"/>
  <c r="N227" i="6"/>
  <c r="O227" i="6" s="1"/>
  <c r="G181" i="6"/>
  <c r="N181" i="6"/>
  <c r="O181" i="6" s="1"/>
  <c r="G331" i="6"/>
  <c r="N331" i="6"/>
  <c r="G317" i="6"/>
  <c r="N317" i="6"/>
  <c r="O317" i="6" s="1"/>
  <c r="N335" i="6"/>
  <c r="O335" i="6" s="1"/>
  <c r="G299" i="6"/>
  <c r="N299" i="6"/>
  <c r="G321" i="6"/>
  <c r="N321" i="6"/>
  <c r="O321" i="6" s="1"/>
  <c r="N295" i="6"/>
  <c r="O295" i="6" s="1"/>
  <c r="G203" i="6"/>
  <c r="N203" i="6"/>
  <c r="N283" i="6"/>
  <c r="O283" i="6" s="1"/>
  <c r="G315" i="6"/>
  <c r="N315" i="6"/>
  <c r="O315" i="6" s="1"/>
  <c r="N170" i="6"/>
  <c r="O170" i="6" s="1"/>
  <c r="N258" i="6"/>
  <c r="O258" i="6" s="1"/>
  <c r="N312" i="6"/>
  <c r="O312" i="6" s="1"/>
  <c r="G336" i="6"/>
  <c r="N336" i="6"/>
  <c r="N146" i="6"/>
  <c r="G329" i="6"/>
  <c r="N329" i="6"/>
  <c r="O329" i="6" s="1"/>
  <c r="G229" i="6"/>
  <c r="N229" i="6"/>
  <c r="G167" i="6"/>
  <c r="N167" i="6"/>
  <c r="O167" i="6" s="1"/>
  <c r="N200" i="6"/>
  <c r="O200" i="6" s="1"/>
  <c r="G243" i="6"/>
  <c r="N243" i="6"/>
  <c r="N165" i="6"/>
  <c r="O165" i="6" s="1"/>
  <c r="N272" i="6"/>
  <c r="O272" i="6" s="1"/>
  <c r="G267" i="6"/>
  <c r="N267" i="6"/>
  <c r="O267" i="6" s="1"/>
  <c r="N214" i="6"/>
  <c r="O214" i="6" s="1"/>
  <c r="G216" i="6"/>
  <c r="N216" i="6"/>
  <c r="G164" i="6"/>
  <c r="N164" i="6"/>
  <c r="O164" i="6" s="1"/>
  <c r="N292" i="6"/>
  <c r="O292" i="6" s="1"/>
  <c r="G250" i="6"/>
  <c r="N250" i="6"/>
  <c r="G308" i="6"/>
  <c r="N308" i="6"/>
  <c r="O308" i="6" s="1"/>
  <c r="G184" i="6"/>
  <c r="N184" i="6"/>
  <c r="N333" i="6"/>
  <c r="O333" i="6" s="1"/>
  <c r="G217" i="6"/>
  <c r="N217" i="6"/>
  <c r="O217" i="6" s="1"/>
  <c r="G324" i="6"/>
  <c r="N324" i="6"/>
  <c r="G278" i="6"/>
  <c r="N278" i="6"/>
  <c r="O278" i="6" s="1"/>
  <c r="N159" i="6"/>
  <c r="O159" i="6" s="1"/>
  <c r="N160" i="6"/>
  <c r="O160" i="6" s="1"/>
  <c r="G152" i="6"/>
  <c r="N152" i="6"/>
  <c r="N221" i="6"/>
  <c r="O221" i="6" s="1"/>
  <c r="G195" i="6"/>
  <c r="N195" i="6"/>
  <c r="O195" i="6" s="1"/>
  <c r="G153" i="6"/>
  <c r="N153" i="6"/>
  <c r="G163" i="6"/>
  <c r="N163" i="6"/>
  <c r="O163" i="6" s="1"/>
  <c r="G196" i="6"/>
  <c r="N196" i="6"/>
  <c r="G240" i="6"/>
  <c r="N240" i="6"/>
  <c r="O240" i="6" s="1"/>
  <c r="G168" i="6"/>
  <c r="N168" i="6"/>
  <c r="G174" i="6"/>
  <c r="N174" i="6"/>
  <c r="O174" i="6" s="1"/>
  <c r="N202" i="6"/>
  <c r="O202" i="6" s="1"/>
  <c r="G244" i="6"/>
  <c r="N244" i="6"/>
  <c r="G148" i="6"/>
  <c r="N148" i="6"/>
  <c r="O148" i="6" s="1"/>
  <c r="N211" i="6"/>
  <c r="O211" i="6" s="1"/>
  <c r="N188" i="6"/>
  <c r="O188" i="6" s="1"/>
  <c r="N247" i="6"/>
  <c r="O247" i="6" s="1"/>
  <c r="G311" i="6"/>
  <c r="N311" i="6"/>
  <c r="N190" i="6"/>
  <c r="O190" i="6" s="1"/>
  <c r="N157" i="6"/>
  <c r="O157" i="6" s="1"/>
  <c r="N255" i="6"/>
  <c r="O255" i="6" s="1"/>
  <c r="N253" i="6"/>
  <c r="O253" i="6" s="1"/>
  <c r="G313" i="6"/>
  <c r="N313" i="6"/>
  <c r="O313" i="6" s="1"/>
  <c r="G263" i="6"/>
  <c r="N263" i="6"/>
  <c r="G254" i="6"/>
  <c r="N254" i="6"/>
  <c r="O254" i="6" s="1"/>
  <c r="G191" i="6"/>
  <c r="N191" i="6"/>
  <c r="G183" i="6"/>
  <c r="N183" i="6"/>
  <c r="O183" i="6" s="1"/>
  <c r="G268" i="6"/>
  <c r="N268" i="6"/>
  <c r="N231" i="6"/>
  <c r="O231" i="6" s="1"/>
  <c r="G235" i="6"/>
  <c r="N235" i="6"/>
  <c r="O235" i="6" s="1"/>
  <c r="G236" i="6"/>
  <c r="N236" i="6"/>
  <c r="N279" i="6"/>
  <c r="G242" i="6"/>
  <c r="N242" i="6"/>
  <c r="O242" i="6" s="1"/>
  <c r="G327" i="6"/>
  <c r="N327" i="6"/>
  <c r="N332" i="6"/>
  <c r="O332" i="6" s="1"/>
  <c r="N151" i="6"/>
  <c r="O151" i="6" s="1"/>
  <c r="G302" i="6"/>
  <c r="N302" i="6"/>
  <c r="G257" i="6"/>
  <c r="N257" i="6"/>
  <c r="O257" i="6" s="1"/>
  <c r="G154" i="6"/>
  <c r="N154" i="6"/>
  <c r="N201" i="6"/>
  <c r="G251" i="6"/>
  <c r="N251" i="6"/>
  <c r="G248" i="6"/>
  <c r="N248" i="6"/>
  <c r="G182" i="6"/>
  <c r="N182" i="6"/>
  <c r="G223" i="6"/>
  <c r="N223" i="6"/>
  <c r="G155" i="6"/>
  <c r="N155" i="6"/>
  <c r="G270" i="6"/>
  <c r="N270" i="6"/>
  <c r="N187" i="6"/>
  <c r="O187" i="6" s="1"/>
  <c r="N325" i="6"/>
  <c r="O325" i="6" s="1"/>
  <c r="N320" i="6"/>
  <c r="O320" i="6" s="1"/>
  <c r="G265" i="6"/>
  <c r="N265" i="6"/>
  <c r="N252" i="6"/>
  <c r="O252" i="6" s="1"/>
  <c r="N171" i="6"/>
  <c r="O171" i="6" s="1"/>
  <c r="G261" i="6"/>
  <c r="N261" i="6"/>
  <c r="O261" i="6" s="1"/>
  <c r="G323" i="6"/>
  <c r="N323" i="6"/>
  <c r="G166" i="6"/>
  <c r="N166" i="6"/>
  <c r="O166" i="6" s="1"/>
  <c r="N204" i="6"/>
  <c r="O204" i="6" s="1"/>
  <c r="G275" i="6"/>
  <c r="N275" i="6"/>
  <c r="N289" i="6"/>
  <c r="O289" i="6" s="1"/>
  <c r="G297" i="6"/>
  <c r="N297" i="6"/>
  <c r="O297" i="6" s="1"/>
  <c r="N193" i="6"/>
  <c r="O193" i="6" s="1"/>
  <c r="G205" i="6"/>
  <c r="N205" i="6"/>
  <c r="G241" i="6"/>
  <c r="N241" i="6"/>
  <c r="G207" i="6"/>
  <c r="N207" i="6"/>
  <c r="G274" i="6"/>
  <c r="N274" i="6"/>
  <c r="G101" i="6"/>
  <c r="N101" i="6"/>
  <c r="O101" i="6" s="1"/>
  <c r="G61" i="6"/>
  <c r="N61" i="6"/>
  <c r="O61" i="6" s="1"/>
  <c r="G20" i="6"/>
  <c r="N20" i="6"/>
  <c r="O20" i="6" s="1"/>
  <c r="G79" i="6"/>
  <c r="N79" i="6"/>
  <c r="O79" i="6" s="1"/>
  <c r="G60" i="6"/>
  <c r="N60" i="6"/>
  <c r="O60" i="6" s="1"/>
  <c r="G54" i="6"/>
  <c r="N54" i="6"/>
  <c r="O54" i="6" s="1"/>
  <c r="G63" i="6"/>
  <c r="N63" i="6"/>
  <c r="O63" i="6" s="1"/>
  <c r="G71" i="6"/>
  <c r="N71" i="6"/>
  <c r="O71" i="6" s="1"/>
  <c r="G39" i="6"/>
  <c r="N39" i="6"/>
  <c r="O39" i="6" s="1"/>
  <c r="G96" i="6"/>
  <c r="N96" i="6"/>
  <c r="O96" i="6" s="1"/>
  <c r="G18" i="6"/>
  <c r="N18" i="6"/>
  <c r="O18" i="6" s="1"/>
  <c r="G52" i="6"/>
  <c r="N52" i="6"/>
  <c r="O52" i="6" s="1"/>
  <c r="G123" i="6"/>
  <c r="N123" i="6"/>
  <c r="O123" i="6" s="1"/>
  <c r="G17" i="6"/>
  <c r="N17" i="6"/>
  <c r="O17" i="6" s="1"/>
  <c r="G59" i="6"/>
  <c r="N59" i="6"/>
  <c r="O59" i="6" s="1"/>
  <c r="G66" i="6"/>
  <c r="N66" i="6"/>
  <c r="O66" i="6" s="1"/>
  <c r="G114" i="6"/>
  <c r="N114" i="6"/>
  <c r="O114" i="6" s="1"/>
  <c r="G106" i="6"/>
  <c r="N106" i="6"/>
  <c r="O106" i="6" s="1"/>
  <c r="G115" i="6"/>
  <c r="N115" i="6"/>
  <c r="O115" i="6" s="1"/>
  <c r="G133" i="6"/>
  <c r="N133" i="6"/>
  <c r="O133" i="6" s="1"/>
  <c r="G70" i="6"/>
  <c r="N70" i="6"/>
  <c r="O70" i="6" s="1"/>
  <c r="G31" i="6"/>
  <c r="N31" i="6"/>
  <c r="O31" i="6" s="1"/>
  <c r="G111" i="6"/>
  <c r="N111" i="6"/>
  <c r="O111" i="6" s="1"/>
  <c r="G76" i="6"/>
  <c r="N76" i="6"/>
  <c r="O76" i="6" s="1"/>
  <c r="G102" i="6"/>
  <c r="N102" i="6"/>
  <c r="O102" i="6" s="1"/>
  <c r="G103" i="6"/>
  <c r="N103" i="6"/>
  <c r="O103" i="6" s="1"/>
  <c r="G67" i="6"/>
  <c r="N67" i="6"/>
  <c r="O67" i="6" s="1"/>
  <c r="G64" i="6"/>
  <c r="N64" i="6"/>
  <c r="O64" i="6" s="1"/>
  <c r="G47" i="6"/>
  <c r="N47" i="6"/>
  <c r="O47" i="6" s="1"/>
  <c r="G131" i="6"/>
  <c r="N131" i="6"/>
  <c r="O131" i="6" s="1"/>
  <c r="G86" i="6"/>
  <c r="N86" i="6"/>
  <c r="O86" i="6" s="1"/>
  <c r="G13" i="6"/>
  <c r="N13" i="6"/>
  <c r="O13" i="6" s="1"/>
  <c r="G55" i="6"/>
  <c r="N55" i="6"/>
  <c r="O55" i="6" s="1"/>
  <c r="G21" i="6"/>
  <c r="N21" i="6"/>
  <c r="O21" i="6" s="1"/>
  <c r="G129" i="6"/>
  <c r="N129" i="6"/>
  <c r="O129" i="6" s="1"/>
  <c r="G125" i="6"/>
  <c r="N125" i="6"/>
  <c r="O125" i="6" s="1"/>
  <c r="G113" i="6"/>
  <c r="N113" i="6"/>
  <c r="O113" i="6" s="1"/>
  <c r="G22" i="6"/>
  <c r="N22" i="6"/>
  <c r="O22" i="6" s="1"/>
  <c r="G126" i="6"/>
  <c r="N126" i="6"/>
  <c r="O126" i="6" s="1"/>
  <c r="G65" i="6"/>
  <c r="N65" i="6"/>
  <c r="O65" i="6" s="1"/>
  <c r="G19" i="6"/>
  <c r="N19" i="6"/>
  <c r="O19" i="6" s="1"/>
  <c r="G112" i="6"/>
  <c r="N112" i="6"/>
  <c r="O112" i="6" s="1"/>
  <c r="G37" i="6"/>
  <c r="N37" i="6"/>
  <c r="O37" i="6" s="1"/>
  <c r="G80" i="6"/>
  <c r="N80" i="6"/>
  <c r="O80" i="6" s="1"/>
  <c r="G30" i="6"/>
  <c r="N30" i="6"/>
  <c r="O30" i="6" s="1"/>
  <c r="G72" i="6"/>
  <c r="N72" i="6"/>
  <c r="O72" i="6" s="1"/>
  <c r="G94" i="6"/>
  <c r="N94" i="6"/>
  <c r="O94" i="6" s="1"/>
  <c r="G56" i="6"/>
  <c r="N56" i="6"/>
  <c r="O56" i="6" s="1"/>
  <c r="G119" i="6"/>
  <c r="N119" i="6"/>
  <c r="O119" i="6" s="1"/>
  <c r="G23" i="6"/>
  <c r="N23" i="6"/>
  <c r="O23" i="6" s="1"/>
  <c r="G35" i="6"/>
  <c r="N35" i="6"/>
  <c r="O35" i="6" s="1"/>
  <c r="G137" i="6"/>
  <c r="N137" i="6"/>
  <c r="O137" i="6" s="1"/>
  <c r="G90" i="6"/>
  <c r="N90" i="6"/>
  <c r="O90" i="6" s="1"/>
  <c r="G99" i="6"/>
  <c r="N99" i="6"/>
  <c r="O99" i="6" s="1"/>
  <c r="G24" i="6"/>
  <c r="N24" i="6"/>
  <c r="O24" i="6" s="1"/>
  <c r="G130" i="6"/>
  <c r="N130" i="6"/>
  <c r="O130" i="6" s="1"/>
  <c r="G87" i="6"/>
  <c r="N87" i="6"/>
  <c r="O87" i="6" s="1"/>
  <c r="G25" i="6"/>
  <c r="N25" i="6"/>
  <c r="O25" i="6" s="1"/>
  <c r="G95" i="6"/>
  <c r="N95" i="6"/>
  <c r="O95" i="6" s="1"/>
  <c r="G38" i="6"/>
  <c r="N38" i="6"/>
  <c r="O38" i="6" s="1"/>
  <c r="G62" i="6"/>
  <c r="N62" i="6"/>
  <c r="O62" i="6" s="1"/>
  <c r="G136" i="6"/>
  <c r="N136" i="6"/>
  <c r="O136" i="6" s="1"/>
  <c r="G45" i="6"/>
  <c r="N45" i="6"/>
  <c r="O45" i="6" s="1"/>
  <c r="G120" i="6"/>
  <c r="N120" i="6"/>
  <c r="O120" i="6" s="1"/>
  <c r="G16" i="6"/>
  <c r="N16" i="6"/>
  <c r="O16" i="6" s="1"/>
  <c r="G121" i="6"/>
  <c r="N121" i="6"/>
  <c r="O121" i="6" s="1"/>
  <c r="G142" i="6"/>
  <c r="N142" i="6"/>
  <c r="O142" i="6" s="1"/>
  <c r="G43" i="6"/>
  <c r="N43" i="6"/>
  <c r="O43" i="6" s="1"/>
  <c r="G51" i="6"/>
  <c r="N51" i="6"/>
  <c r="O51" i="6" s="1"/>
  <c r="G89" i="6"/>
  <c r="N89" i="6"/>
  <c r="O89" i="6" s="1"/>
  <c r="G58" i="6"/>
  <c r="N58" i="6"/>
  <c r="O58" i="6" s="1"/>
  <c r="G6" i="6"/>
  <c r="N6" i="6"/>
  <c r="O6" i="6" s="1"/>
  <c r="G116" i="6"/>
  <c r="N116" i="6"/>
  <c r="O116" i="6" s="1"/>
  <c r="G7" i="6"/>
  <c r="N7" i="6"/>
  <c r="O7" i="6" s="1"/>
  <c r="G9" i="6"/>
  <c r="N9" i="6"/>
  <c r="O9" i="6" s="1"/>
  <c r="G10" i="6"/>
  <c r="N10" i="6"/>
  <c r="O10" i="6" s="1"/>
  <c r="N134" i="6"/>
  <c r="O134" i="6" s="1"/>
  <c r="G77" i="6"/>
  <c r="N77" i="6"/>
  <c r="O77" i="6" s="1"/>
  <c r="G73" i="6"/>
  <c r="N73" i="6"/>
  <c r="O73" i="6" s="1"/>
  <c r="G68" i="6"/>
  <c r="N68" i="6"/>
  <c r="O68" i="6" s="1"/>
  <c r="G100" i="6"/>
  <c r="N100" i="6"/>
  <c r="O100" i="6" s="1"/>
  <c r="G91" i="6"/>
  <c r="N91" i="6"/>
  <c r="O91" i="6" s="1"/>
  <c r="G81" i="6"/>
  <c r="N81" i="6"/>
  <c r="O81" i="6" s="1"/>
  <c r="G143" i="6"/>
  <c r="N143" i="6"/>
  <c r="O143" i="6" s="1"/>
  <c r="G74" i="6"/>
  <c r="N74" i="6"/>
  <c r="O74" i="6" s="1"/>
  <c r="G107" i="6"/>
  <c r="N107" i="6"/>
  <c r="O107" i="6" s="1"/>
  <c r="G92" i="6"/>
  <c r="N92" i="6"/>
  <c r="O92" i="6" s="1"/>
  <c r="G15" i="6"/>
  <c r="N15" i="6"/>
  <c r="O15" i="6" s="1"/>
  <c r="G118" i="6"/>
  <c r="N118" i="6"/>
  <c r="O118" i="6" s="1"/>
  <c r="G139" i="6"/>
  <c r="N139" i="6"/>
  <c r="O139" i="6" s="1"/>
  <c r="G26" i="6"/>
  <c r="N26" i="6"/>
  <c r="O26" i="6" s="1"/>
  <c r="G141" i="6"/>
  <c r="N141" i="6"/>
  <c r="O141" i="6" s="1"/>
  <c r="G108" i="6"/>
  <c r="N108" i="6"/>
  <c r="O108" i="6" s="1"/>
  <c r="G135" i="6"/>
  <c r="N135" i="6"/>
  <c r="O135" i="6" s="1"/>
  <c r="G69" i="6"/>
  <c r="N69" i="6"/>
  <c r="O69" i="6" s="1"/>
  <c r="G78" i="6"/>
  <c r="N78" i="6"/>
  <c r="O78" i="6" s="1"/>
  <c r="G110" i="6"/>
  <c r="N110" i="6"/>
  <c r="O110" i="6" s="1"/>
  <c r="G48" i="6"/>
  <c r="N48" i="6"/>
  <c r="O48" i="6" s="1"/>
  <c r="G34" i="6"/>
  <c r="N34" i="6"/>
  <c r="O34" i="6" s="1"/>
  <c r="G46" i="6"/>
  <c r="N46" i="6"/>
  <c r="O46" i="6" s="1"/>
  <c r="G57" i="6"/>
  <c r="N57" i="6"/>
  <c r="O57" i="6" s="1"/>
  <c r="G5" i="6"/>
  <c r="N5" i="6"/>
  <c r="O5" i="6" s="1"/>
  <c r="G75" i="6"/>
  <c r="N75" i="6"/>
  <c r="O75" i="6" s="1"/>
  <c r="G44" i="6"/>
  <c r="N44" i="6"/>
  <c r="O44" i="6" s="1"/>
  <c r="G93" i="6"/>
  <c r="N93" i="6"/>
  <c r="O93" i="6" s="1"/>
  <c r="G132" i="6"/>
  <c r="N132" i="6"/>
  <c r="O132" i="6" s="1"/>
  <c r="G27" i="6"/>
  <c r="N27" i="6"/>
  <c r="O27" i="6" s="1"/>
  <c r="G11" i="6"/>
  <c r="N11" i="6"/>
  <c r="O11" i="6" s="1"/>
  <c r="G97" i="6"/>
  <c r="N97" i="6"/>
  <c r="O97" i="6" s="1"/>
  <c r="G3" i="6"/>
  <c r="N3" i="6"/>
  <c r="O3" i="6" s="1"/>
  <c r="G105" i="6"/>
  <c r="N105" i="6"/>
  <c r="O105" i="6" s="1"/>
  <c r="G42" i="6"/>
  <c r="N42" i="6"/>
  <c r="O42" i="6" s="1"/>
  <c r="G8" i="6"/>
  <c r="N8" i="6"/>
  <c r="O8" i="6" s="1"/>
  <c r="G49" i="6"/>
  <c r="N49" i="6"/>
  <c r="O49" i="6" s="1"/>
  <c r="G32" i="6"/>
  <c r="N32" i="6"/>
  <c r="O32" i="6" s="1"/>
  <c r="G104" i="6"/>
  <c r="N104" i="6"/>
  <c r="O104" i="6" s="1"/>
  <c r="G82" i="6"/>
  <c r="N82" i="6"/>
  <c r="O82" i="6" s="1"/>
  <c r="G84" i="6"/>
  <c r="N84" i="6"/>
  <c r="O84" i="6" s="1"/>
  <c r="G50" i="6"/>
  <c r="N50" i="6"/>
  <c r="O50" i="6" s="1"/>
  <c r="G4" i="6"/>
  <c r="N4" i="6"/>
  <c r="O4" i="6" s="1"/>
  <c r="G88" i="6"/>
  <c r="N88" i="6"/>
  <c r="O88" i="6" s="1"/>
  <c r="G138" i="6"/>
  <c r="N138" i="6"/>
  <c r="O138" i="6" s="1"/>
  <c r="G41" i="6"/>
  <c r="N41" i="6"/>
  <c r="O41" i="6" s="1"/>
  <c r="G36" i="6"/>
  <c r="N36" i="6"/>
  <c r="O36" i="6" s="1"/>
  <c r="G28" i="6"/>
  <c r="N28" i="6"/>
  <c r="O28" i="6" s="1"/>
  <c r="G85" i="6"/>
  <c r="N85" i="6"/>
  <c r="O85" i="6" s="1"/>
  <c r="G127" i="6"/>
  <c r="N127" i="6"/>
  <c r="O127" i="6" s="1"/>
  <c r="N33" i="6"/>
  <c r="O33" i="6" s="1"/>
  <c r="G124" i="6"/>
  <c r="N124" i="6"/>
  <c r="O124" i="6" s="1"/>
  <c r="G122" i="6"/>
  <c r="N122" i="6"/>
  <c r="O122" i="6" s="1"/>
  <c r="G117" i="6"/>
  <c r="N117" i="6"/>
  <c r="O117" i="6" s="1"/>
  <c r="G109" i="6"/>
  <c r="N109" i="6"/>
  <c r="O109" i="6" s="1"/>
  <c r="G140" i="6"/>
  <c r="N140" i="6"/>
  <c r="O140" i="6" s="1"/>
  <c r="G14" i="6"/>
  <c r="N14" i="6"/>
  <c r="O14" i="6" s="1"/>
  <c r="G128" i="6"/>
  <c r="N128" i="6"/>
  <c r="O128" i="6" s="1"/>
  <c r="G29" i="6"/>
  <c r="N29" i="6"/>
  <c r="O29" i="6" s="1"/>
  <c r="G40" i="6"/>
  <c r="N40" i="6"/>
  <c r="O40" i="6" s="1"/>
  <c r="G12" i="6"/>
  <c r="N12" i="6"/>
  <c r="O12" i="6" s="1"/>
  <c r="G53" i="6"/>
  <c r="N53" i="6"/>
  <c r="O53" i="6" s="1"/>
  <c r="G98" i="6"/>
  <c r="N98" i="6"/>
  <c r="O98" i="6" s="1"/>
  <c r="G83" i="6"/>
  <c r="N83" i="6"/>
  <c r="O83" i="6" s="1"/>
  <c r="G204" i="6"/>
  <c r="G312" i="6"/>
  <c r="C37" i="10"/>
  <c r="C55" i="8" s="1"/>
  <c r="B37" i="10"/>
  <c r="B55" i="8" s="1"/>
  <c r="A37" i="10"/>
  <c r="A55" i="8" s="1"/>
  <c r="C36" i="10"/>
  <c r="C54" i="8" s="1"/>
  <c r="C54" i="10"/>
  <c r="B36" i="10"/>
  <c r="B54" i="8" s="1"/>
  <c r="B54" i="10"/>
  <c r="A36" i="10"/>
  <c r="A54" i="8" s="1"/>
  <c r="C35" i="10"/>
  <c r="C53" i="8" s="1"/>
  <c r="B35" i="10"/>
  <c r="B53" i="8" s="1"/>
  <c r="A35" i="10"/>
  <c r="A53" i="8" s="1"/>
  <c r="C34" i="10"/>
  <c r="C52" i="8" s="1"/>
  <c r="C52" i="10"/>
  <c r="B34" i="10"/>
  <c r="B52" i="8" s="1"/>
  <c r="B52" i="10"/>
  <c r="A34" i="10"/>
  <c r="A52" i="8" s="1"/>
  <c r="A52" i="10"/>
  <c r="C33" i="10"/>
  <c r="C51" i="8" s="1"/>
  <c r="C51" i="10"/>
  <c r="B33" i="10"/>
  <c r="B51" i="8" s="1"/>
  <c r="B51" i="10"/>
  <c r="A33" i="10"/>
  <c r="A51" i="8" s="1"/>
  <c r="C32" i="10"/>
  <c r="C50" i="8" s="1"/>
  <c r="B32" i="10"/>
  <c r="B50" i="8" s="1"/>
  <c r="A32" i="10"/>
  <c r="A50" i="8" s="1"/>
  <c r="C31" i="10"/>
  <c r="C49" i="8" s="1"/>
  <c r="B31" i="10"/>
  <c r="B49" i="8" s="1"/>
  <c r="A31" i="10"/>
  <c r="A49" i="8" s="1"/>
  <c r="C30" i="10"/>
  <c r="C48" i="8" s="1"/>
  <c r="C48" i="10"/>
  <c r="B30" i="10"/>
  <c r="B48" i="8" s="1"/>
  <c r="B48" i="10"/>
  <c r="A30" i="10"/>
  <c r="A48" i="8" s="1"/>
  <c r="A48" i="10"/>
  <c r="C29" i="10"/>
  <c r="C47" i="8" s="1"/>
  <c r="C47" i="10"/>
  <c r="B29" i="10"/>
  <c r="B47" i="8" s="1"/>
  <c r="B47" i="10"/>
  <c r="A29" i="10"/>
  <c r="A47" i="8" s="1"/>
  <c r="C28" i="10"/>
  <c r="C46" i="8" s="1"/>
  <c r="B28" i="10"/>
  <c r="B46" i="8" s="1"/>
  <c r="A28" i="10"/>
  <c r="A46" i="8" s="1"/>
  <c r="C27" i="10"/>
  <c r="C45" i="8" s="1"/>
  <c r="B27" i="10"/>
  <c r="B45" i="8" s="1"/>
  <c r="A27" i="10"/>
  <c r="A45" i="8" s="1"/>
  <c r="C26" i="10"/>
  <c r="C44" i="8" s="1"/>
  <c r="C44" i="10"/>
  <c r="B26" i="10"/>
  <c r="B44" i="8" s="1"/>
  <c r="B44" i="10"/>
  <c r="A26" i="10"/>
  <c r="A44" i="8" s="1"/>
  <c r="A44" i="10"/>
  <c r="C25" i="10"/>
  <c r="C43" i="8" s="1"/>
  <c r="C43" i="10"/>
  <c r="B25" i="10"/>
  <c r="B43" i="8" s="1"/>
  <c r="B43" i="10"/>
  <c r="A25" i="10"/>
  <c r="A43" i="8" s="1"/>
  <c r="C24" i="10"/>
  <c r="C42" i="10" s="1"/>
  <c r="B24" i="10"/>
  <c r="B42" i="8" s="1"/>
  <c r="B42" i="10"/>
  <c r="A24" i="10"/>
  <c r="A42" i="8" s="1"/>
  <c r="A42" i="10"/>
  <c r="A45" i="10"/>
  <c r="A47" i="10"/>
  <c r="A49" i="10"/>
  <c r="A51" i="10"/>
  <c r="A55" i="10"/>
  <c r="A54" i="10"/>
  <c r="A53" i="10" l="1"/>
  <c r="B45" i="10"/>
  <c r="C45" i="10"/>
  <c r="A46" i="10"/>
  <c r="B46" i="10"/>
  <c r="C46" i="10"/>
  <c r="B49" i="10"/>
  <c r="C49" i="10"/>
  <c r="A50" i="10"/>
  <c r="B50" i="10"/>
  <c r="C50" i="10"/>
  <c r="B53" i="10"/>
  <c r="C53" i="10"/>
  <c r="B55" i="10"/>
  <c r="C55" i="10"/>
  <c r="A43" i="10"/>
  <c r="F710" i="6"/>
  <c r="B710" i="6" s="1"/>
  <c r="G710" i="6"/>
  <c r="G663" i="6"/>
  <c r="G578" i="6"/>
  <c r="G551" i="6"/>
  <c r="G536" i="6"/>
  <c r="G271" i="6"/>
  <c r="G258" i="6"/>
  <c r="G350" i="6"/>
  <c r="G619" i="6"/>
  <c r="G611" i="6"/>
  <c r="G555" i="6"/>
  <c r="G673" i="6"/>
  <c r="G702" i="6"/>
  <c r="G687" i="6"/>
  <c r="G671" i="6"/>
  <c r="G607" i="6"/>
  <c r="G601" i="6"/>
  <c r="G570" i="6"/>
  <c r="G553" i="6"/>
  <c r="G540" i="6"/>
  <c r="G367" i="6"/>
  <c r="G566" i="6"/>
  <c r="G545" i="6"/>
  <c r="G580" i="6"/>
  <c r="G556" i="6"/>
  <c r="G538" i="6"/>
  <c r="G746" i="6"/>
  <c r="G676" i="6"/>
  <c r="G672" i="6"/>
  <c r="G659" i="6"/>
  <c r="G651" i="6"/>
  <c r="G678" i="6"/>
  <c r="G674" i="6"/>
  <c r="G662" i="6"/>
  <c r="G657" i="6"/>
  <c r="G594" i="6"/>
  <c r="G584" i="6"/>
  <c r="G577" i="6"/>
  <c r="G567" i="6"/>
  <c r="G557" i="6"/>
  <c r="G602" i="6"/>
  <c r="G592" i="6"/>
  <c r="G582" i="6"/>
  <c r="G579" i="6"/>
  <c r="G573" i="6"/>
  <c r="G565" i="6"/>
  <c r="F526" i="6"/>
  <c r="B526" i="6" s="1"/>
  <c r="G537" i="6"/>
  <c r="G366" i="6"/>
  <c r="G364" i="6"/>
  <c r="G198" i="6"/>
  <c r="G283" i="6"/>
  <c r="G177" i="6"/>
  <c r="G202" i="6"/>
  <c r="G176" i="6"/>
  <c r="G158" i="6"/>
  <c r="G214" i="6"/>
  <c r="G222" i="6"/>
  <c r="G277" i="6"/>
  <c r="G272" i="6"/>
  <c r="G190" i="6"/>
  <c r="O274" i="6"/>
  <c r="O241" i="6"/>
  <c r="O270" i="6"/>
  <c r="O223" i="6"/>
  <c r="O248" i="6"/>
  <c r="O201" i="6"/>
  <c r="O224" i="6"/>
  <c r="O273" i="6"/>
  <c r="O210" i="6"/>
  <c r="O150" i="6"/>
  <c r="O233" i="6"/>
  <c r="O326" i="6"/>
  <c r="O264" i="6"/>
  <c r="O305" i="6"/>
  <c r="O286" i="6"/>
  <c r="G319" i="6"/>
  <c r="B199" i="6"/>
  <c r="B231" i="6"/>
  <c r="G325" i="6"/>
  <c r="G160" i="6"/>
  <c r="B219" i="6"/>
  <c r="B186" i="6"/>
  <c r="G309" i="6"/>
  <c r="G239" i="6"/>
  <c r="O236" i="6"/>
  <c r="O327" i="6"/>
  <c r="O268" i="6"/>
  <c r="O228" i="6"/>
  <c r="O323" i="6"/>
  <c r="O205" i="6"/>
  <c r="O275" i="6"/>
  <c r="O182" i="6"/>
  <c r="G255" i="6"/>
  <c r="G187" i="6"/>
  <c r="G245" i="6"/>
  <c r="G294" i="6"/>
  <c r="O337" i="6"/>
  <c r="O284" i="6"/>
  <c r="O154" i="6"/>
  <c r="G266" i="6"/>
  <c r="G296" i="6"/>
  <c r="G212" i="6"/>
  <c r="G318" i="6"/>
  <c r="G322" i="6"/>
  <c r="G227" i="6"/>
  <c r="G200" i="6"/>
  <c r="G292" i="6"/>
  <c r="G332" i="6"/>
  <c r="G333" i="6"/>
  <c r="G171" i="6"/>
  <c r="G291" i="6"/>
  <c r="G303" i="6"/>
  <c r="G188" i="6"/>
  <c r="G252" i="6"/>
  <c r="G193" i="6"/>
  <c r="O196" i="6"/>
  <c r="O324" i="6"/>
  <c r="O184" i="6"/>
  <c r="O216" i="6"/>
  <c r="O229" i="6"/>
  <c r="O336" i="6"/>
  <c r="O203" i="6"/>
  <c r="O331" i="6"/>
  <c r="O260" i="6"/>
  <c r="O144" i="6"/>
  <c r="G282" i="6"/>
  <c r="O256" i="6"/>
  <c r="O213" i="6"/>
  <c r="G281" i="6"/>
  <c r="G175" i="6"/>
  <c r="G298" i="6"/>
  <c r="G330" i="6"/>
  <c r="G221" i="6"/>
  <c r="G253" i="6"/>
  <c r="G335" i="6"/>
  <c r="G165" i="6"/>
  <c r="G211" i="6"/>
  <c r="G320" i="6"/>
  <c r="G289" i="6"/>
  <c r="G293" i="6"/>
  <c r="G185" i="6"/>
  <c r="G307" i="6"/>
  <c r="G295" i="6"/>
  <c r="G146" i="6"/>
  <c r="O263" i="6"/>
  <c r="O244" i="6"/>
  <c r="O220" i="6"/>
  <c r="O147" i="6"/>
  <c r="O194" i="6"/>
  <c r="O304" i="6"/>
  <c r="O169" i="6"/>
  <c r="O238" i="6"/>
  <c r="O234" i="6"/>
  <c r="O207" i="6"/>
  <c r="O265" i="6"/>
  <c r="O155" i="6"/>
  <c r="O251" i="6"/>
  <c r="O302" i="6"/>
  <c r="O226" i="6"/>
  <c r="I279" i="6"/>
  <c r="H279" i="6" s="1"/>
  <c r="O279" i="6"/>
  <c r="O191" i="6"/>
  <c r="O311" i="6"/>
  <c r="O168" i="6"/>
  <c r="O153" i="6"/>
  <c r="O152" i="6"/>
  <c r="O250" i="6"/>
  <c r="O243" i="6"/>
  <c r="O146" i="6"/>
  <c r="O299" i="6"/>
  <c r="O172" i="6"/>
  <c r="O249" i="6"/>
  <c r="O162" i="6"/>
  <c r="O280" i="6"/>
  <c r="O179" i="6"/>
  <c r="O316" i="6"/>
  <c r="O145" i="6"/>
  <c r="O285" i="6"/>
  <c r="O189" i="6"/>
  <c r="O209" i="6"/>
  <c r="O288" i="6"/>
  <c r="O232" i="6"/>
  <c r="O301" i="6"/>
  <c r="O287" i="6"/>
  <c r="O225" i="6"/>
  <c r="O300" i="6"/>
  <c r="G156" i="6"/>
  <c r="B156" i="6"/>
  <c r="G197" i="6"/>
  <c r="B197" i="6"/>
  <c r="G526" i="6" l="1"/>
  <c r="F279" i="6"/>
  <c r="B279" i="6" s="1"/>
  <c r="D36" i="8" s="1"/>
  <c r="J10" i="10"/>
  <c r="G12" i="10"/>
  <c r="H12" i="10"/>
  <c r="I12" i="10"/>
  <c r="F6" i="10"/>
  <c r="J16" i="10"/>
  <c r="G8" i="10"/>
  <c r="H10" i="10"/>
  <c r="D6" i="10"/>
  <c r="I11" i="10"/>
  <c r="F12" i="10"/>
  <c r="G13" i="10"/>
  <c r="I9" i="10"/>
  <c r="H8" i="10"/>
  <c r="J13" i="10"/>
  <c r="J17" i="10"/>
  <c r="G15" i="10"/>
  <c r="D13" i="10"/>
  <c r="H7" i="10"/>
  <c r="J12" i="10"/>
  <c r="F18" i="10"/>
  <c r="G9" i="10"/>
  <c r="D11" i="10"/>
  <c r="H6" i="10"/>
  <c r="J11" i="10"/>
  <c r="F17" i="10"/>
  <c r="J19" i="10" l="1"/>
  <c r="H14" i="10"/>
  <c r="F9" i="10"/>
  <c r="G16" i="10"/>
  <c r="I14" i="10"/>
  <c r="H19" i="10"/>
  <c r="H15" i="10"/>
  <c r="F10" i="10"/>
  <c r="G18" i="10"/>
  <c r="I7" i="10"/>
  <c r="D10" i="10"/>
  <c r="F15" i="10"/>
  <c r="F11" i="10"/>
  <c r="D15" i="10"/>
  <c r="I18" i="10"/>
  <c r="H17" i="10"/>
  <c r="J6" i="10"/>
  <c r="I16" i="10"/>
  <c r="J15" i="10"/>
  <c r="D19" i="10"/>
  <c r="D12" i="10"/>
  <c r="H11" i="10"/>
  <c r="G10" i="10"/>
  <c r="F19" i="10"/>
  <c r="F7" i="10"/>
  <c r="D16" i="10"/>
  <c r="D9" i="10"/>
  <c r="D32" i="8"/>
  <c r="D24" i="8"/>
  <c r="D12" i="8"/>
  <c r="D37" i="8"/>
  <c r="D29" i="8"/>
  <c r="D17" i="8"/>
  <c r="D9" i="8"/>
  <c r="D30" i="8"/>
  <c r="D18" i="8"/>
  <c r="D10" i="8"/>
  <c r="D35" i="8"/>
  <c r="D27" i="8"/>
  <c r="D15" i="8"/>
  <c r="D7" i="8"/>
  <c r="D8" i="10"/>
  <c r="J14" i="10"/>
  <c r="H9" i="10"/>
  <c r="D17" i="10"/>
  <c r="G6" i="10"/>
  <c r="G11" i="10"/>
  <c r="H18" i="10"/>
  <c r="F13" i="10"/>
  <c r="J7" i="10"/>
  <c r="I13" i="10"/>
  <c r="G17" i="10"/>
  <c r="I6" i="10"/>
  <c r="F14" i="10"/>
  <c r="J8" i="10"/>
  <c r="I15" i="10"/>
  <c r="D18" i="10"/>
  <c r="G7" i="10"/>
  <c r="H16" i="10"/>
  <c r="J9" i="10"/>
  <c r="I17" i="10"/>
  <c r="D7" i="10"/>
  <c r="F16" i="10"/>
  <c r="I19" i="10"/>
  <c r="D14" i="10"/>
  <c r="D28" i="8"/>
  <c r="D16" i="8"/>
  <c r="D8" i="8"/>
  <c r="D33" i="8"/>
  <c r="D25" i="8"/>
  <c r="D13" i="8"/>
  <c r="D34" i="8"/>
  <c r="D26" i="8"/>
  <c r="D14" i="8"/>
  <c r="D6" i="8"/>
  <c r="D31" i="8"/>
  <c r="D19" i="8"/>
  <c r="D11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F37" i="8"/>
  <c r="F35" i="8"/>
  <c r="F33" i="8"/>
  <c r="F31" i="8"/>
  <c r="F29" i="8"/>
  <c r="F27" i="8"/>
  <c r="G25" i="8"/>
  <c r="G24" i="8"/>
  <c r="H19" i="8"/>
  <c r="G18" i="8"/>
  <c r="H17" i="8"/>
  <c r="G16" i="8"/>
  <c r="H15" i="8"/>
  <c r="G14" i="8"/>
  <c r="J36" i="8"/>
  <c r="J34" i="8"/>
  <c r="J32" i="8"/>
  <c r="J30" i="8"/>
  <c r="J28" i="8"/>
  <c r="J26" i="8"/>
  <c r="H24" i="8"/>
  <c r="I19" i="8"/>
  <c r="I55" i="8" s="1"/>
  <c r="J16" i="8"/>
  <c r="I15" i="8"/>
  <c r="I51" i="8" s="1"/>
  <c r="G13" i="8"/>
  <c r="H12" i="8"/>
  <c r="G11" i="8"/>
  <c r="H10" i="8"/>
  <c r="G9" i="8"/>
  <c r="H8" i="8"/>
  <c r="G7" i="8"/>
  <c r="G43" i="8" s="1"/>
  <c r="H6" i="8"/>
  <c r="G37" i="10"/>
  <c r="H36" i="10"/>
  <c r="I35" i="10"/>
  <c r="J34" i="10"/>
  <c r="F34" i="10"/>
  <c r="G33" i="10"/>
  <c r="H32" i="10"/>
  <c r="H50" i="10" s="1"/>
  <c r="I31" i="10"/>
  <c r="J30" i="10"/>
  <c r="J48" i="10" s="1"/>
  <c r="F30" i="10"/>
  <c r="F48" i="10" s="1"/>
  <c r="G29" i="10"/>
  <c r="H28" i="10"/>
  <c r="I27" i="10"/>
  <c r="J26" i="10"/>
  <c r="J44" i="10" s="1"/>
  <c r="F26" i="10"/>
  <c r="G25" i="10"/>
  <c r="H24" i="10"/>
  <c r="D37" i="10"/>
  <c r="D33" i="10"/>
  <c r="D29" i="10"/>
  <c r="D25" i="10"/>
  <c r="F36" i="8"/>
  <c r="F34" i="8"/>
  <c r="F32" i="8"/>
  <c r="F30" i="8"/>
  <c r="F28" i="8"/>
  <c r="F26" i="8"/>
  <c r="F24" i="8"/>
  <c r="J18" i="8"/>
  <c r="I17" i="8"/>
  <c r="I53" i="8" s="1"/>
  <c r="J14" i="8"/>
  <c r="J50" i="8" s="1"/>
  <c r="J13" i="8"/>
  <c r="F13" i="8"/>
  <c r="F49" i="8" s="1"/>
  <c r="I12" i="8"/>
  <c r="I48" i="8" s="1"/>
  <c r="J11" i="8"/>
  <c r="F11" i="8"/>
  <c r="F47" i="8" s="1"/>
  <c r="I10" i="8"/>
  <c r="I46" i="8" s="1"/>
  <c r="H9" i="8"/>
  <c r="G8" i="8"/>
  <c r="F7" i="8"/>
  <c r="H37" i="10"/>
  <c r="H55" i="10" s="1"/>
  <c r="J35" i="10"/>
  <c r="G34" i="10"/>
  <c r="I32" i="10"/>
  <c r="I50" i="10" s="1"/>
  <c r="F31" i="10"/>
  <c r="H29" i="10"/>
  <c r="H47" i="10" s="1"/>
  <c r="J27" i="10"/>
  <c r="G26" i="10"/>
  <c r="I24" i="10"/>
  <c r="D34" i="10"/>
  <c r="D26" i="10"/>
  <c r="H7" i="8"/>
  <c r="F37" i="10"/>
  <c r="F55" i="10" s="1"/>
  <c r="I34" i="10"/>
  <c r="I52" i="10" s="1"/>
  <c r="G32" i="10"/>
  <c r="F29" i="10"/>
  <c r="J25" i="10"/>
  <c r="D32" i="10"/>
  <c r="I8" i="8"/>
  <c r="I44" i="8" s="1"/>
  <c r="J37" i="10"/>
  <c r="J55" i="10" s="1"/>
  <c r="F33" i="10"/>
  <c r="F51" i="10" s="1"/>
  <c r="J29" i="10"/>
  <c r="J47" i="10" s="1"/>
  <c r="I26" i="10"/>
  <c r="D36" i="10"/>
  <c r="G36" i="10"/>
  <c r="G54" i="10" s="1"/>
  <c r="I30" i="10"/>
  <c r="G24" i="10"/>
  <c r="G42" i="10" s="1"/>
  <c r="H31" i="10"/>
  <c r="D28" i="10"/>
  <c r="G37" i="8"/>
  <c r="G36" i="8"/>
  <c r="G35" i="8"/>
  <c r="G34" i="8"/>
  <c r="G33" i="8"/>
  <c r="G32" i="8"/>
  <c r="G31" i="8"/>
  <c r="G30" i="8"/>
  <c r="G29" i="8"/>
  <c r="G28" i="8"/>
  <c r="G27" i="8"/>
  <c r="G26" i="8"/>
  <c r="J37" i="8"/>
  <c r="H36" i="8"/>
  <c r="J35" i="8"/>
  <c r="H34" i="8"/>
  <c r="J33" i="8"/>
  <c r="H32" i="8"/>
  <c r="J31" i="8"/>
  <c r="H30" i="8"/>
  <c r="J29" i="8"/>
  <c r="H28" i="8"/>
  <c r="J27" i="8"/>
  <c r="H26" i="8"/>
  <c r="J25" i="8"/>
  <c r="I24" i="8"/>
  <c r="I38" i="8" s="1"/>
  <c r="J19" i="8"/>
  <c r="J55" i="8" s="1"/>
  <c r="F19" i="8"/>
  <c r="F55" i="8" s="1"/>
  <c r="I18" i="8"/>
  <c r="I54" i="8" s="1"/>
  <c r="J17" i="8"/>
  <c r="F17" i="8"/>
  <c r="F53" i="8" s="1"/>
  <c r="I16" i="8"/>
  <c r="I52" i="8" s="1"/>
  <c r="J15" i="8"/>
  <c r="J51" i="8" s="1"/>
  <c r="F15" i="8"/>
  <c r="F51" i="8" s="1"/>
  <c r="I14" i="8"/>
  <c r="I50" i="8" s="1"/>
  <c r="F25" i="8"/>
  <c r="H18" i="8"/>
  <c r="H54" i="8" s="1"/>
  <c r="G17" i="8"/>
  <c r="F16" i="8"/>
  <c r="H14" i="8"/>
  <c r="H50" i="8" s="1"/>
  <c r="I13" i="8"/>
  <c r="I49" i="8" s="1"/>
  <c r="J12" i="8"/>
  <c r="F12" i="8"/>
  <c r="I11" i="8"/>
  <c r="I47" i="8" s="1"/>
  <c r="J10" i="8"/>
  <c r="J46" i="8" s="1"/>
  <c r="F10" i="8"/>
  <c r="F46" i="8" s="1"/>
  <c r="I9" i="8"/>
  <c r="I45" i="8" s="1"/>
  <c r="J8" i="8"/>
  <c r="F8" i="8"/>
  <c r="I7" i="8"/>
  <c r="I43" i="8" s="1"/>
  <c r="J6" i="8"/>
  <c r="F6" i="8"/>
  <c r="I37" i="10"/>
  <c r="I55" i="10" s="1"/>
  <c r="J36" i="10"/>
  <c r="F36" i="10"/>
  <c r="F54" i="10" s="1"/>
  <c r="G35" i="10"/>
  <c r="G53" i="10" s="1"/>
  <c r="H34" i="10"/>
  <c r="I33" i="10"/>
  <c r="J32" i="10"/>
  <c r="F32" i="10"/>
  <c r="G31" i="10"/>
  <c r="G49" i="10" s="1"/>
  <c r="H30" i="10"/>
  <c r="I29" i="10"/>
  <c r="J28" i="10"/>
  <c r="J46" i="10" s="1"/>
  <c r="F28" i="10"/>
  <c r="G27" i="10"/>
  <c r="G45" i="10" s="1"/>
  <c r="H26" i="10"/>
  <c r="H44" i="10" s="1"/>
  <c r="I25" i="10"/>
  <c r="I43" i="10" s="1"/>
  <c r="J24" i="10"/>
  <c r="F24" i="10"/>
  <c r="D35" i="10"/>
  <c r="D53" i="10" s="1"/>
  <c r="D31" i="10"/>
  <c r="D27" i="10"/>
  <c r="D45" i="10" s="1"/>
  <c r="H37" i="8"/>
  <c r="H35" i="8"/>
  <c r="H33" i="8"/>
  <c r="H31" i="8"/>
  <c r="H29" i="8"/>
  <c r="H27" i="8"/>
  <c r="H25" i="8"/>
  <c r="J24" i="8"/>
  <c r="G19" i="8"/>
  <c r="F18" i="8"/>
  <c r="F54" i="8" s="1"/>
  <c r="H16" i="8"/>
  <c r="H52" i="8" s="1"/>
  <c r="G15" i="8"/>
  <c r="F14" i="8"/>
  <c r="F50" i="8" s="1"/>
  <c r="H13" i="8"/>
  <c r="H49" i="8" s="1"/>
  <c r="G12" i="8"/>
  <c r="G48" i="8" s="1"/>
  <c r="H11" i="8"/>
  <c r="H47" i="8" s="1"/>
  <c r="G10" i="8"/>
  <c r="G46" i="8" s="1"/>
  <c r="J7" i="8"/>
  <c r="J43" i="8" s="1"/>
  <c r="I6" i="8"/>
  <c r="I36" i="10"/>
  <c r="I54" i="10" s="1"/>
  <c r="F35" i="10"/>
  <c r="F53" i="10" s="1"/>
  <c r="H33" i="10"/>
  <c r="H51" i="10" s="1"/>
  <c r="J31" i="10"/>
  <c r="J49" i="10" s="1"/>
  <c r="G30" i="10"/>
  <c r="G48" i="10" s="1"/>
  <c r="I28" i="10"/>
  <c r="F27" i="10"/>
  <c r="F45" i="10" s="1"/>
  <c r="H25" i="10"/>
  <c r="H43" i="10" s="1"/>
  <c r="D24" i="10"/>
  <c r="D30" i="10"/>
  <c r="D48" i="10" s="1"/>
  <c r="F9" i="8"/>
  <c r="F45" i="8" s="1"/>
  <c r="G6" i="8"/>
  <c r="J33" i="10"/>
  <c r="J51" i="10" s="1"/>
  <c r="H27" i="10"/>
  <c r="H45" i="10" s="1"/>
  <c r="J9" i="8"/>
  <c r="J45" i="8" s="1"/>
  <c r="H35" i="10"/>
  <c r="H53" i="10" s="1"/>
  <c r="G28" i="10"/>
  <c r="G46" i="10" s="1"/>
  <c r="F25" i="10"/>
  <c r="F43" i="10" s="1"/>
  <c r="I45" i="10"/>
  <c r="J50" i="10"/>
  <c r="G52" i="10"/>
  <c r="I10" i="10"/>
  <c r="I46" i="10" s="1"/>
  <c r="J18" i="10"/>
  <c r="J20" i="10" s="1"/>
  <c r="H13" i="10"/>
  <c r="H49" i="10" s="1"/>
  <c r="F8" i="10"/>
  <c r="F44" i="10" s="1"/>
  <c r="G14" i="10"/>
  <c r="G19" i="10"/>
  <c r="G55" i="10" s="1"/>
  <c r="I8" i="10"/>
  <c r="I20" i="10" s="1"/>
  <c r="G279" i="6"/>
  <c r="F46" i="10"/>
  <c r="D46" i="10"/>
  <c r="G47" i="10"/>
  <c r="H54" i="10"/>
  <c r="F49" i="10"/>
  <c r="J43" i="10"/>
  <c r="I49" i="10"/>
  <c r="I42" i="10"/>
  <c r="J52" i="10"/>
  <c r="F42" i="10"/>
  <c r="I48" i="10"/>
  <c r="H48" i="10"/>
  <c r="D52" i="10"/>
  <c r="F52" i="10"/>
  <c r="D50" i="10"/>
  <c r="H42" i="10"/>
  <c r="D47" i="10"/>
  <c r="D49" i="10"/>
  <c r="J53" i="10"/>
  <c r="D51" i="10"/>
  <c r="D44" i="10"/>
  <c r="J42" i="10"/>
  <c r="G51" i="10"/>
  <c r="H46" i="10"/>
  <c r="D55" i="10"/>
  <c r="G44" i="10"/>
  <c r="F50" i="10"/>
  <c r="I51" i="10"/>
  <c r="D54" i="10"/>
  <c r="G43" i="10"/>
  <c r="F47" i="10"/>
  <c r="I47" i="10"/>
  <c r="H52" i="10"/>
  <c r="J45" i="10"/>
  <c r="I53" i="10"/>
  <c r="D43" i="10"/>
  <c r="I20" i="8" l="1"/>
  <c r="G55" i="8"/>
  <c r="D20" i="10"/>
  <c r="E26" i="10" s="1"/>
  <c r="D55" i="8"/>
  <c r="D20" i="8"/>
  <c r="E19" i="8" s="1"/>
  <c r="D42" i="8"/>
  <c r="E26" i="8"/>
  <c r="D49" i="8"/>
  <c r="E13" i="8"/>
  <c r="D52" i="8"/>
  <c r="D51" i="8"/>
  <c r="E51" i="8" s="1"/>
  <c r="D54" i="8"/>
  <c r="E18" i="8"/>
  <c r="D45" i="8"/>
  <c r="E9" i="8"/>
  <c r="D48" i="8"/>
  <c r="E32" i="8"/>
  <c r="D42" i="10"/>
  <c r="D38" i="10"/>
  <c r="E50" i="10"/>
  <c r="G53" i="8"/>
  <c r="I38" i="10"/>
  <c r="J52" i="8"/>
  <c r="D47" i="8"/>
  <c r="E47" i="8" s="1"/>
  <c r="E31" i="8"/>
  <c r="D50" i="8"/>
  <c r="E14" i="8"/>
  <c r="E25" i="8"/>
  <c r="D44" i="8"/>
  <c r="E8" i="8"/>
  <c r="D43" i="8"/>
  <c r="E43" i="8" s="1"/>
  <c r="E27" i="8"/>
  <c r="D46" i="8"/>
  <c r="E10" i="8"/>
  <c r="D53" i="8"/>
  <c r="E53" i="8" s="1"/>
  <c r="E37" i="8"/>
  <c r="D38" i="8"/>
  <c r="E24" i="8"/>
  <c r="F20" i="10"/>
  <c r="G38" i="10"/>
  <c r="F38" i="10"/>
  <c r="J44" i="8"/>
  <c r="J48" i="8"/>
  <c r="J38" i="10"/>
  <c r="H38" i="10"/>
  <c r="G44" i="8"/>
  <c r="G51" i="8"/>
  <c r="J38" i="8"/>
  <c r="F44" i="8"/>
  <c r="F48" i="8"/>
  <c r="F52" i="8"/>
  <c r="J54" i="10"/>
  <c r="J56" i="10" s="1"/>
  <c r="G20" i="10"/>
  <c r="G42" i="8"/>
  <c r="G20" i="8"/>
  <c r="I42" i="8"/>
  <c r="I56" i="8" s="1"/>
  <c r="J42" i="8"/>
  <c r="J20" i="8"/>
  <c r="J53" i="8"/>
  <c r="H43" i="8"/>
  <c r="F43" i="8"/>
  <c r="H45" i="8"/>
  <c r="J49" i="8"/>
  <c r="J54" i="8"/>
  <c r="H44" i="8"/>
  <c r="G47" i="8"/>
  <c r="H48" i="8"/>
  <c r="G50" i="8"/>
  <c r="H51" i="8"/>
  <c r="G54" i="8"/>
  <c r="H55" i="8"/>
  <c r="F42" i="8"/>
  <c r="F20" i="8"/>
  <c r="J47" i="8"/>
  <c r="F38" i="8"/>
  <c r="H42" i="8"/>
  <c r="H20" i="8"/>
  <c r="G45" i="8"/>
  <c r="H46" i="8"/>
  <c r="G49" i="8"/>
  <c r="H38" i="8"/>
  <c r="G52" i="8"/>
  <c r="H53" i="8"/>
  <c r="G38" i="8"/>
  <c r="H20" i="10"/>
  <c r="G50" i="10"/>
  <c r="G56" i="10" s="1"/>
  <c r="I44" i="10"/>
  <c r="E18" i="10"/>
  <c r="E27" i="10"/>
  <c r="F56" i="10"/>
  <c r="E29" i="10"/>
  <c r="E34" i="10"/>
  <c r="H56" i="10"/>
  <c r="E35" i="10"/>
  <c r="E48" i="8" l="1"/>
  <c r="E35" i="8"/>
  <c r="E52" i="8"/>
  <c r="E25" i="10"/>
  <c r="E37" i="10"/>
  <c r="E11" i="10"/>
  <c r="E19" i="10"/>
  <c r="E33" i="10"/>
  <c r="E9" i="10"/>
  <c r="E8" i="10"/>
  <c r="E7" i="10"/>
  <c r="E48" i="10"/>
  <c r="E51" i="10"/>
  <c r="E52" i="10"/>
  <c r="E49" i="10"/>
  <c r="E55" i="10"/>
  <c r="E28" i="10"/>
  <c r="E24" i="10"/>
  <c r="E17" i="10"/>
  <c r="E13" i="10"/>
  <c r="E6" i="10"/>
  <c r="E31" i="10"/>
  <c r="E10" i="10"/>
  <c r="E30" i="10"/>
  <c r="E16" i="10"/>
  <c r="E14" i="10"/>
  <c r="E15" i="10"/>
  <c r="E12" i="10"/>
  <c r="E32" i="10"/>
  <c r="E36" i="10"/>
  <c r="F56" i="8"/>
  <c r="K38" i="10"/>
  <c r="K20" i="10"/>
  <c r="E17" i="8"/>
  <c r="E30" i="8"/>
  <c r="E46" i="8"/>
  <c r="E7" i="8"/>
  <c r="E28" i="8"/>
  <c r="E44" i="8"/>
  <c r="E34" i="8"/>
  <c r="E50" i="8"/>
  <c r="E11" i="8"/>
  <c r="E53" i="10"/>
  <c r="E47" i="10"/>
  <c r="E43" i="10"/>
  <c r="E12" i="8"/>
  <c r="E29" i="8"/>
  <c r="E45" i="8"/>
  <c r="E54" i="8"/>
  <c r="E15" i="8"/>
  <c r="E16" i="8"/>
  <c r="E33" i="8"/>
  <c r="E49" i="8"/>
  <c r="E46" i="10"/>
  <c r="E45" i="10"/>
  <c r="E44" i="10"/>
  <c r="E54" i="10"/>
  <c r="E20" i="10"/>
  <c r="E42" i="10"/>
  <c r="D56" i="10"/>
  <c r="K56" i="10" s="1"/>
  <c r="E42" i="8"/>
  <c r="D56" i="8"/>
  <c r="E6" i="8"/>
  <c r="E36" i="8"/>
  <c r="E55" i="8"/>
  <c r="K20" i="8"/>
  <c r="K38" i="8"/>
  <c r="H56" i="8"/>
  <c r="J56" i="8"/>
  <c r="G56" i="8"/>
  <c r="E38" i="8" l="1"/>
  <c r="E38" i="10"/>
  <c r="E20" i="8"/>
  <c r="E56" i="10"/>
  <c r="K56" i="8"/>
  <c r="E56" i="8"/>
</calcChain>
</file>

<file path=xl/sharedStrings.xml><?xml version="1.0" encoding="utf-8"?>
<sst xmlns="http://schemas.openxmlformats.org/spreadsheetml/2006/main" count="2108" uniqueCount="152">
  <si>
    <t>Overview</t>
  </si>
  <si>
    <t>All Cases (In-House &amp; Assoc)</t>
  </si>
  <si>
    <t>Settlement Amount</t>
  </si>
  <si>
    <t>Grade</t>
  </si>
  <si>
    <t>Minimum</t>
  </si>
  <si>
    <t>Maximum</t>
  </si>
  <si>
    <t># Cases</t>
  </si>
  <si>
    <t>% # Cases</t>
  </si>
  <si>
    <t>Settlement</t>
  </si>
  <si>
    <t>Total Fee</t>
  </si>
  <si>
    <t>Asso Firm Fee</t>
  </si>
  <si>
    <t>Reductions</t>
  </si>
  <si>
    <t>Actual Fees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</si>
  <si>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</si>
  <si>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</si>
  <si>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</si>
  <si>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</si>
  <si>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</si>
  <si>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</si>
  <si>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</si>
  <si>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</si>
  <si>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</si>
  <si>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</si>
  <si>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</si>
  <si>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</si>
  <si>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</si>
  <si>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In-House Only</t>
  </si>
  <si>
    <t>Year</t>
  </si>
  <si>
    <t>Case</t>
  </si>
  <si>
    <t>Memo</t>
  </si>
  <si>
    <t>Case Type</t>
  </si>
  <si>
    <t>Fee %</t>
  </si>
  <si>
    <t>Reduction</t>
  </si>
  <si>
    <t>Actual Fee</t>
  </si>
  <si>
    <t>Case Open Date</t>
  </si>
  <si>
    <t>Case Close Date</t>
  </si>
  <si>
    <t>Days</t>
  </si>
  <si>
    <t>$/day</t>
  </si>
  <si>
    <t>Assoc</t>
  </si>
  <si>
    <t>11/13/2015</t>
  </si>
  <si>
    <t>5/9/2016</t>
  </si>
  <si>
    <t>7/12/2013</t>
  </si>
  <si>
    <t>7/18/2016</t>
  </si>
  <si>
    <t>11/25/2015</t>
  </si>
  <si>
    <t>10/27/2016</t>
  </si>
  <si>
    <t>2/5/2016</t>
  </si>
  <si>
    <t>10/25/2016</t>
  </si>
  <si>
    <t>4/14/2014</t>
  </si>
  <si>
    <t>3/22/2016</t>
  </si>
  <si>
    <t>1/30/2015</t>
  </si>
  <si>
    <t>10/21/2016</t>
  </si>
  <si>
    <t>4/16/2014</t>
  </si>
  <si>
    <t>4/7/2016</t>
  </si>
  <si>
    <t>7/7/2015</t>
  </si>
  <si>
    <t>4/6/2016</t>
  </si>
  <si>
    <t>8/9/2011</t>
  </si>
  <si>
    <t>3/17/2016</t>
  </si>
  <si>
    <t>10/14/2015</t>
  </si>
  <si>
    <t>7/27/2016</t>
  </si>
  <si>
    <t>4/29/2015</t>
  </si>
  <si>
    <t>6/7/2016</t>
  </si>
  <si>
    <t>11/17/2015</t>
  </si>
  <si>
    <t>6/15/2016</t>
  </si>
  <si>
    <t>2/29/2016</t>
  </si>
  <si>
    <t>10/14/2016</t>
  </si>
  <si>
    <t>1/28/2015</t>
  </si>
  <si>
    <t>6/2/2016</t>
  </si>
  <si>
    <t>11/17/2016</t>
  </si>
  <si>
    <t>2/8/2016</t>
  </si>
  <si>
    <t>1/14/2014</t>
  </si>
  <si>
    <t>4/17/2014</t>
  </si>
  <si>
    <t>11/9/2016</t>
  </si>
  <si>
    <t>5/18/2016</t>
  </si>
  <si>
    <t>12/6/2016</t>
  </si>
  <si>
    <t>7/20/2015</t>
  </si>
  <si>
    <t>6/9/2016</t>
  </si>
  <si>
    <t>11/1/2016</t>
  </si>
  <si>
    <t>7/12/2016</t>
  </si>
  <si>
    <t>7/13/2016</t>
  </si>
  <si>
    <t>10/9/2014</t>
  </si>
  <si>
    <t>5/11/2016</t>
  </si>
  <si>
    <t>9/29/2016</t>
  </si>
  <si>
    <t>3/17/2014</t>
  </si>
  <si>
    <t>9/14/2016</t>
  </si>
  <si>
    <t>12/1/2015</t>
  </si>
  <si>
    <t>10/12/2016</t>
  </si>
  <si>
    <t>4/10/2015</t>
  </si>
  <si>
    <t>12/21/2016</t>
  </si>
  <si>
    <t>11/13/2013</t>
  </si>
  <si>
    <t>10/17/2016</t>
  </si>
  <si>
    <t>8/14/2015</t>
  </si>
  <si>
    <t>12/7/2016</t>
  </si>
  <si>
    <t>9/9/2015</t>
  </si>
  <si>
    <t>5/14/2015</t>
  </si>
  <si>
    <t>5/31/2016</t>
  </si>
  <si>
    <t>12/8/2016</t>
  </si>
  <si>
    <t>2/9/2016</t>
  </si>
  <si>
    <t>3/3/2016</t>
  </si>
  <si>
    <t>6/20/2016</t>
  </si>
  <si>
    <t>8/5/2015</t>
  </si>
  <si>
    <t>1/13/2016</t>
  </si>
  <si>
    <t>3/1/2016</t>
  </si>
  <si>
    <t>8/26/2016</t>
  </si>
  <si>
    <t>5/6/2016</t>
  </si>
  <si>
    <t>11/18/2016</t>
  </si>
  <si>
    <t>5/29/2015</t>
  </si>
  <si>
    <t>1/8/2016</t>
  </si>
  <si>
    <t>5/12/2016</t>
  </si>
  <si>
    <t>10/20/2015</t>
  </si>
  <si>
    <t>2/19/2016</t>
  </si>
  <si>
    <t>7/24/2015</t>
  </si>
  <si>
    <t>9/30/2016</t>
  </si>
  <si>
    <t>3/30/2016</t>
  </si>
  <si>
    <t>3/9/2015</t>
  </si>
  <si>
    <t>12/27/2016</t>
  </si>
  <si>
    <t>8/6/2015</t>
  </si>
  <si>
    <t>2/11/2016</t>
  </si>
  <si>
    <t>1/25/2016</t>
  </si>
  <si>
    <t>6/13/2016</t>
  </si>
  <si>
    <t>1/4/2016</t>
  </si>
  <si>
    <t>4/15/2016</t>
  </si>
  <si>
    <t>2/22/2016</t>
  </si>
  <si>
    <t>8/2/2016</t>
  </si>
  <si>
    <t>11/12/2015</t>
  </si>
  <si>
    <t>9/3/2015</t>
  </si>
  <si>
    <t>1/20/2015</t>
  </si>
  <si>
    <t>8/19/2016</t>
  </si>
  <si>
    <t>2/9/2015</t>
  </si>
  <si>
    <t>8/12/2016</t>
  </si>
  <si>
    <t>4/19/2011</t>
  </si>
  <si>
    <t>6/29/2016</t>
  </si>
  <si>
    <t>5/8/2015</t>
  </si>
  <si>
    <t>7/31/2015</t>
  </si>
  <si>
    <t>1/22/2013</t>
  </si>
  <si>
    <t>4/13/2016</t>
  </si>
  <si>
    <t>7/29/2016</t>
  </si>
  <si>
    <t>12/12/2016</t>
  </si>
  <si>
    <t>12/15/2015</t>
  </si>
  <si>
    <t>1/11/2016</t>
  </si>
  <si>
    <t>11/8/2013</t>
  </si>
  <si>
    <t>3/4/2016</t>
  </si>
  <si>
    <t>9/13/2012</t>
  </si>
  <si>
    <t>5/19/2016</t>
  </si>
  <si>
    <t>4/1/2016</t>
  </si>
  <si>
    <t>3/16/2016</t>
  </si>
  <si>
    <t>5/2/2016</t>
  </si>
  <si>
    <t>MVA</t>
  </si>
  <si>
    <t>Average Fee</t>
  </si>
  <si>
    <t>Doe, J</t>
  </si>
  <si>
    <t xml:space="preserve">Association Cases Only </t>
  </si>
  <si>
    <t>Dummy Case Data</t>
  </si>
  <si>
    <t>Green boxes indicate information that can be changed.  All other data on this page is cacluated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</si>
</sst>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_(* #,##0_);_(* \(#,##0\);_(* &quot;-&quot;??_);_(@_)"/>
    <numFmt numFmtId="169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44" fontId="0" fillId="0" borderId="0" xfId="1" applyFont="1"/>
    <xf numFmtId="0" fontId="0" fillId="0" borderId="0" xfId="0" applyFont="1"/>
    <xf numFmtId="166" fontId="0" fillId="0" borderId="0" xfId="0" applyNumberFormat="1" applyFont="1" applyAlignment="1">
      <alignment horizontal="right"/>
    </xf>
    <xf numFmtId="164" fontId="2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center"/>
    </xf>
    <xf numFmtId="165" fontId="0" fillId="4" borderId="2" xfId="1" applyNumberFormat="1" applyFont="1" applyFill="1" applyBorder="1" applyAlignment="1">
      <alignment horizontal="right"/>
    </xf>
    <xf numFmtId="9" fontId="0" fillId="5" borderId="2" xfId="0" applyNumberFormat="1" applyFont="1" applyFill="1" applyBorder="1" applyAlignment="1">
      <alignment horizontal="center"/>
    </xf>
    <xf numFmtId="166" fontId="0" fillId="5" borderId="2" xfId="0" applyNumberFormat="1" applyFont="1" applyFill="1" applyBorder="1"/>
    <xf numFmtId="165" fontId="0" fillId="4" borderId="2" xfId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center"/>
    </xf>
    <xf numFmtId="166" fontId="3" fillId="2" borderId="2" xfId="0" applyNumberFormat="1" applyFont="1" applyFill="1" applyBorder="1"/>
    <xf numFmtId="166" fontId="3" fillId="2" borderId="2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167" fontId="0" fillId="5" borderId="2" xfId="2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9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horizontal="right"/>
    </xf>
    <xf numFmtId="165" fontId="0" fillId="5" borderId="2" xfId="1" applyNumberFormat="1" applyFont="1" applyFill="1" applyBorder="1" applyAlignment="1">
      <alignment horizontal="center"/>
    </xf>
    <xf numFmtId="0" fontId="4" fillId="0" borderId="0" xfId="0" applyFont="1"/>
    <xf numFmtId="0" fontId="5" fillId="5" borderId="2" xfId="0" applyFont="1" applyFill="1" applyBorder="1" applyAlignment="1">
      <alignment horizontal="center"/>
    </xf>
    <xf numFmtId="44" fontId="5" fillId="5" borderId="2" xfId="1" applyFont="1" applyFill="1" applyBorder="1" applyAlignment="1">
      <alignment horizontal="right"/>
    </xf>
    <xf numFmtId="14" fontId="5" fillId="5" borderId="2" xfId="0" applyNumberFormat="1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left"/>
    </xf>
    <xf numFmtId="3" fontId="7" fillId="3" borderId="8" xfId="0" applyNumberFormat="1" applyFont="1" applyFill="1" applyBorder="1" applyAlignment="1">
      <alignment horizontal="left"/>
    </xf>
    <xf numFmtId="164" fontId="7" fillId="3" borderId="9" xfId="0" applyNumberFormat="1" applyFont="1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9" fontId="5" fillId="5" borderId="2" xfId="3" applyFont="1" applyFill="1" applyBorder="1" applyAlignment="1">
      <alignment horizontal="left"/>
    </xf>
    <xf numFmtId="3" fontId="5" fillId="5" borderId="2" xfId="0" applyNumberFormat="1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left"/>
    </xf>
    <xf numFmtId="9" fontId="6" fillId="5" borderId="2" xfId="3" applyFont="1" applyFill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right"/>
    </xf>
    <xf numFmtId="0" fontId="5" fillId="5" borderId="0" xfId="0" applyFont="1" applyFill="1" applyAlignment="1">
      <alignment horizontal="left"/>
    </xf>
    <xf numFmtId="169" fontId="5" fillId="5" borderId="2" xfId="0" applyNumberFormat="1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169" fontId="9" fillId="5" borderId="2" xfId="0" applyNumberFormat="1" applyFont="1" applyFill="1" applyBorder="1" applyAlignment="1">
      <alignment horizontal="left"/>
    </xf>
    <xf numFmtId="164" fontId="9" fillId="5" borderId="2" xfId="0" applyNumberFormat="1" applyFont="1" applyFill="1" applyBorder="1" applyAlignment="1">
      <alignment horizontal="right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8" fillId="3" borderId="0" xfId="0" applyFont="1" applyFill="1" applyAlignment="1">
      <alignment horizontal="left"/>
    </xf>
    <xf numFmtId="49" fontId="5" fillId="5" borderId="2" xfId="0" applyNumberFormat="1" applyFont="1" applyFill="1" applyBorder="1" applyAlignment="1">
      <alignment horizontal="left"/>
    </xf>
    <xf numFmtId="0" fontId="0" fillId="0" borderId="0" xfId="0"/>
    <xf numFmtId="164" fontId="2" fillId="6" borderId="5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right"/>
    </xf>
    <xf numFmtId="166" fontId="7" fillId="3" borderId="7" xfId="0" applyNumberFormat="1" applyFont="1" applyFill="1" applyBorder="1" applyAlignment="1">
      <alignment horizontal="right"/>
    </xf>
    <xf numFmtId="8" fontId="5" fillId="5" borderId="2" xfId="0" applyNumberFormat="1" applyFont="1" applyFill="1" applyBorder="1" applyAlignment="1">
      <alignment horizontal="right"/>
    </xf>
    <xf numFmtId="8" fontId="9" fillId="5" borderId="2" xfId="0" applyNumberFormat="1" applyFont="1" applyFill="1" applyBorder="1" applyAlignment="1">
      <alignment horizontal="right"/>
    </xf>
    <xf numFmtId="166" fontId="5" fillId="5" borderId="0" xfId="0" applyNumberFormat="1" applyFont="1" applyFill="1" applyAlignment="1">
      <alignment horizontal="right"/>
    </xf>
    <xf numFmtId="0" fontId="10" fillId="0" borderId="0" xfId="0" applyFont="1"/>
    <xf numFmtId="166" fontId="0" fillId="5" borderId="5" xfId="0" applyNumberFormat="1" applyFont="1" applyFill="1" applyBorder="1"/>
    <xf numFmtId="166" fontId="3" fillId="2" borderId="10" xfId="0" applyNumberFormat="1" applyFont="1" applyFill="1" applyBorder="1" applyAlignment="1">
      <alignment horizontal="right"/>
    </xf>
    <xf numFmtId="166" fontId="2" fillId="3" borderId="11" xfId="0" applyNumberFormat="1" applyFont="1" applyFill="1" applyBorder="1" applyAlignment="1">
      <alignment horizontal="left"/>
    </xf>
    <xf numFmtId="166" fontId="0" fillId="0" borderId="12" xfId="0" applyNumberFormat="1" applyBorder="1"/>
    <xf numFmtId="165" fontId="0" fillId="5" borderId="5" xfId="1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left"/>
    </xf>
    <xf numFmtId="165" fontId="0" fillId="7" borderId="0" xfId="1" applyNumberFormat="1" applyFont="1" applyFill="1" applyBorder="1" applyAlignment="1">
      <alignment horizontal="left" vertical="top"/>
    </xf>
    <xf numFmtId="0" fontId="4" fillId="7" borderId="0" xfId="0" applyFont="1" applyFill="1" applyBorder="1"/>
    <xf numFmtId="0" fontId="0" fillId="7" borderId="0" xfId="0" applyFont="1" applyFill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99"/>
      <color rgb="FFFEA7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8DB3E2"/>
      </a:accent1>
      <a:accent2>
        <a:srgbClr val="4F6128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6"/>
  <sheetViews>
    <sheetView tabSelected="1" workbookViewId="0">
      <selection activeCell="C31" sqref="C31"/>
    </sheetView>
  </sheetViews>
  <sheetFormatPr defaultRowHeight="15" x14ac:dyDescent="0.25"/>
  <cols>
    <col min="1" max="1" width="10.140625" style="2" bestFit="1" customWidth="1"/>
    <col min="2" max="3" width="14.7109375" style="2" customWidth="1"/>
    <col min="4" max="5" width="9" style="2" customWidth="1"/>
    <col min="6" max="10" width="14.28515625" style="2" customWidth="1"/>
    <col min="11" max="11" width="13.85546875" customWidth="1"/>
    <col min="12" max="12" width="26" customWidth="1"/>
    <col min="13" max="13" width="14" customWidth="1"/>
    <col min="14" max="14" width="14.7109375" customWidth="1"/>
    <col min="15" max="15" width="11.5703125" bestFit="1" customWidth="1"/>
  </cols>
  <sheetData>
    <row r="1" spans="1:10" ht="28.5" x14ac:dyDescent="0.45">
      <c r="A1" s="25">
        <v>2016</v>
      </c>
      <c r="B1" s="25" t="s">
        <v>0</v>
      </c>
    </row>
    <row r="2" spans="1:10" s="52" customFormat="1" ht="28.5" x14ac:dyDescent="0.45">
      <c r="A2" s="67" t="s">
        <v>151</v>
      </c>
      <c r="B2" s="68"/>
      <c r="C2" s="69"/>
      <c r="D2" s="69"/>
      <c r="E2" s="69"/>
      <c r="F2" s="69"/>
      <c r="G2" s="69"/>
      <c r="H2" s="69"/>
      <c r="I2" s="2"/>
      <c r="J2" s="2"/>
    </row>
    <row r="3" spans="1:10" ht="18.75" x14ac:dyDescent="0.3">
      <c r="A3" s="60" t="s">
        <v>1</v>
      </c>
    </row>
    <row r="4" spans="1:10" x14ac:dyDescent="0.25">
      <c r="B4" s="53" t="s">
        <v>2</v>
      </c>
      <c r="C4" s="54"/>
      <c r="J4" s="3"/>
    </row>
    <row r="5" spans="1:10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</row>
    <row r="6" spans="1:10" x14ac:dyDescent="0.25">
      <c r="A6" s="6" t="s">
        <v>13</v>
      </c>
      <c r="B6" s="7">
        <v>5000000</v>
      </c>
      <c r="C6" s="7">
        <v>10000000</v>
      </c>
      <c r="D6" s="6">
        <f>COUNTIFS('Cases &amp; Fees'!$B:$B,$A6,'Cases &amp; Fees'!$A:$A,$A$1)</f>
        <v>0</v>
      </c>
      <c r="E6" s="8">
        <f t="shared" ref="E6:E19" si="0">D6/$D$20</f>
        <v>0</v>
      </c>
      <c r="F6" s="9">
        <f>SUMIFS('Cases &amp; Fees'!$F:$F,'Cases &amp; Fees'!$B:$B,'2015 Overview'!$A6,'Cases &amp; Fees'!$A:$A,$A$1)</f>
        <v>0</v>
      </c>
      <c r="G6" s="9">
        <f>SUMIFS('Cases &amp; Fees'!$H:$H,'Cases &amp; Fees'!$B:$B,'2015 Overview'!$A6,'Cases &amp; Fees'!$A:$A,$A$1)</f>
        <v>0</v>
      </c>
      <c r="H6" s="9">
        <f>SUMIFS('Cases &amp; Fees'!$I:$I,'Cases &amp; Fees'!$B:$B,'2015 Overview'!$A6,'Cases &amp; Fees'!$A:$A,$A$1)</f>
        <v>0</v>
      </c>
      <c r="I6" s="9">
        <f>SUMIFS('Cases &amp; Fees'!$J:$J,'Cases &amp; Fees'!$B:$B,'2015 Overview'!$A6,'Cases &amp; Fees'!$A:$A,$A$1)</f>
        <v>0</v>
      </c>
      <c r="J6" s="9">
        <f>SUMIFS('Cases &amp; Fees'!$K:$K,'Cases &amp; Fees'!$B:$B,'2015 Overview'!$A6,'Cases &amp; Fees'!$A:$A,$A$1)</f>
        <v>0</v>
      </c>
    </row>
    <row r="7" spans="1:10" x14ac:dyDescent="0.25">
      <c r="A7" s="6" t="s">
        <v>14</v>
      </c>
      <c r="B7" s="7">
        <v>3000000</v>
      </c>
      <c r="C7" s="7">
        <v>4999999</v>
      </c>
      <c r="D7" s="6">
        <f>COUNTIFS('Cases &amp; Fees'!$B:$B,$A7,'Cases &amp; Fees'!$A:$A,$A$1)</f>
        <v>4</v>
      </c>
      <c r="E7" s="8">
        <f t="shared" si="0"/>
        <v>9.2592592592592587E-3</v>
      </c>
      <c r="F7" s="9">
        <f>SUMIFS('Cases &amp; Fees'!$F:$F,'Cases &amp; Fees'!$B:$B,'2015 Overview'!$A7,'Cases &amp; Fees'!$A:$A,$A$1)</f>
        <v>14500000</v>
      </c>
      <c r="G7" s="9">
        <f>SUMIFS('Cases &amp; Fees'!$H:$H,'Cases &amp; Fees'!$B:$B,'2015 Overview'!$A7,'Cases &amp; Fees'!$A:$A,$A$1)</f>
        <v>3166666.66</v>
      </c>
      <c r="H7" s="9">
        <f>SUMIFS('Cases &amp; Fees'!$I:$I,'Cases &amp; Fees'!$B:$B,'2015 Overview'!$A7,'Cases &amp; Fees'!$A:$A,$A$1)</f>
        <v>0</v>
      </c>
      <c r="I7" s="9">
        <f>SUMIFS('Cases &amp; Fees'!$J:$J,'Cases &amp; Fees'!$B:$B,'2015 Overview'!$A7,'Cases &amp; Fees'!$A:$A,$A$1)</f>
        <v>0</v>
      </c>
      <c r="J7" s="9">
        <f>SUMIFS('Cases &amp; Fees'!$K:$K,'Cases &amp; Fees'!$B:$B,'2015 Overview'!$A7,'Cases &amp; Fees'!$A:$A,$A$1)</f>
        <v>3166666.66</v>
      </c>
    </row>
    <row r="8" spans="1:10" x14ac:dyDescent="0.25">
      <c r="A8" s="6" t="s">
        <v>15</v>
      </c>
      <c r="B8" s="7">
        <v>2000000</v>
      </c>
      <c r="C8" s="7">
        <v>2999999</v>
      </c>
      <c r="D8" s="6">
        <f>COUNTIFS('Cases &amp; Fees'!$B:$B,$A8,'Cases &amp; Fees'!$A:$A,$A$1)</f>
        <v>0</v>
      </c>
      <c r="E8" s="8">
        <f t="shared" si="0"/>
        <v>0</v>
      </c>
      <c r="F8" s="9">
        <f>SUMIFS('Cases &amp; Fees'!$F:$F,'Cases &amp; Fees'!$B:$B,'2015 Overview'!$A8,'Cases &amp; Fees'!$A:$A,$A$1)</f>
        <v>0</v>
      </c>
      <c r="G8" s="9">
        <f>SUMIFS('Cases &amp; Fees'!$H:$H,'Cases &amp; Fees'!$B:$B,'2015 Overview'!$A8,'Cases &amp; Fees'!$A:$A,$A$1)</f>
        <v>0</v>
      </c>
      <c r="H8" s="9">
        <f>SUMIFS('Cases &amp; Fees'!$I:$I,'Cases &amp; Fees'!$B:$B,'2015 Overview'!$A8,'Cases &amp; Fees'!$A:$A,$A$1)</f>
        <v>0</v>
      </c>
      <c r="I8" s="9">
        <f>SUMIFS('Cases &amp; Fees'!$J:$J,'Cases &amp; Fees'!$B:$B,'2015 Overview'!$A8,'Cases &amp; Fees'!$A:$A,$A$1)</f>
        <v>0</v>
      </c>
      <c r="J8" s="9">
        <f>SUMIFS('Cases &amp; Fees'!$K:$K,'Cases &amp; Fees'!$B:$B,'2015 Overview'!$A8,'Cases &amp; Fees'!$A:$A,$A$1)</f>
        <v>0</v>
      </c>
    </row>
    <row r="9" spans="1:10" x14ac:dyDescent="0.25">
      <c r="A9" s="6" t="s">
        <v>16</v>
      </c>
      <c r="B9" s="7">
        <v>1000000</v>
      </c>
      <c r="C9" s="7">
        <v>1999999</v>
      </c>
      <c r="D9" s="6">
        <f>COUNTIFS('Cases &amp; Fees'!$B:$B,$A9,'Cases &amp; Fees'!$A:$A,$A$1)</f>
        <v>6</v>
      </c>
      <c r="E9" s="8">
        <f t="shared" si="0"/>
        <v>1.3888888888888888E-2</v>
      </c>
      <c r="F9" s="9">
        <f>SUMIFS('Cases &amp; Fees'!$F:$F,'Cases &amp; Fees'!$B:$B,'2015 Overview'!$A9,'Cases &amp; Fees'!$A:$A,$A$1)</f>
        <v>7540000</v>
      </c>
      <c r="G9" s="9">
        <f>SUMIFS('Cases &amp; Fees'!$H:$H,'Cases &amp; Fees'!$B:$B,'2015 Overview'!$A9,'Cases &amp; Fees'!$A:$A,$A$1)</f>
        <v>2500000</v>
      </c>
      <c r="H9" s="9">
        <f>SUMIFS('Cases &amp; Fees'!$I:$I,'Cases &amp; Fees'!$B:$B,'2015 Overview'!$A9,'Cases &amp; Fees'!$A:$A,$A$1)</f>
        <v>0</v>
      </c>
      <c r="I9" s="9">
        <f>SUMIFS('Cases &amp; Fees'!$J:$J,'Cases &amp; Fees'!$B:$B,'2015 Overview'!$A9,'Cases &amp; Fees'!$A:$A,$A$1)</f>
        <v>0</v>
      </c>
      <c r="J9" s="9">
        <f>SUMIFS('Cases &amp; Fees'!$K:$K,'Cases &amp; Fees'!$B:$B,'2015 Overview'!$A9,'Cases &amp; Fees'!$A:$A,$A$1)</f>
        <v>2500000</v>
      </c>
    </row>
    <row r="10" spans="1:10" x14ac:dyDescent="0.25">
      <c r="A10" s="6" t="s">
        <v>17</v>
      </c>
      <c r="B10" s="7">
        <v>750000</v>
      </c>
      <c r="C10" s="7">
        <v>999999</v>
      </c>
      <c r="D10" s="6">
        <f>COUNTIFS('Cases &amp; Fees'!$B:$B,$A10,'Cases &amp; Fees'!$A:$A,$A$1)</f>
        <v>2</v>
      </c>
      <c r="E10" s="8">
        <f t="shared" si="0"/>
        <v>4.6296296296296294E-3</v>
      </c>
      <c r="F10" s="9">
        <f>SUMIFS('Cases &amp; Fees'!$F:$F,'Cases &amp; Fees'!$B:$B,'2015 Overview'!$A10,'Cases &amp; Fees'!$A:$A,$A$1)</f>
        <v>1550000</v>
      </c>
      <c r="G10" s="9">
        <f>SUMIFS('Cases &amp; Fees'!$H:$H,'Cases &amp; Fees'!$B:$B,'2015 Overview'!$A10,'Cases &amp; Fees'!$A:$A,$A$1)</f>
        <v>516666.66</v>
      </c>
      <c r="H10" s="9">
        <f>SUMIFS('Cases &amp; Fees'!$I:$I,'Cases &amp; Fees'!$B:$B,'2015 Overview'!$A10,'Cases &amp; Fees'!$A:$A,$A$1)</f>
        <v>0</v>
      </c>
      <c r="I10" s="9">
        <f>SUMIFS('Cases &amp; Fees'!$J:$J,'Cases &amp; Fees'!$B:$B,'2015 Overview'!$A10,'Cases &amp; Fees'!$A:$A,$A$1)</f>
        <v>0</v>
      </c>
      <c r="J10" s="9">
        <f>SUMIFS('Cases &amp; Fees'!$K:$K,'Cases &amp; Fees'!$B:$B,'2015 Overview'!$A10,'Cases &amp; Fees'!$A:$A,$A$1)</f>
        <v>516666.66</v>
      </c>
    </row>
    <row r="11" spans="1:10" x14ac:dyDescent="0.25">
      <c r="A11" s="6" t="s">
        <v>18</v>
      </c>
      <c r="B11" s="7">
        <v>500000</v>
      </c>
      <c r="C11" s="7">
        <v>749999</v>
      </c>
      <c r="D11" s="6">
        <f>COUNTIFS('Cases &amp; Fees'!$B:$B,$A11,'Cases &amp; Fees'!$A:$A,$A$1)</f>
        <v>8</v>
      </c>
      <c r="E11" s="8">
        <f t="shared" si="0"/>
        <v>1.8518518518518517E-2</v>
      </c>
      <c r="F11" s="9">
        <f>SUMIFS('Cases &amp; Fees'!$F:$F,'Cases &amp; Fees'!$B:$B,'2015 Overview'!$A11,'Cases &amp; Fees'!$A:$A,$A$1)</f>
        <v>4375925.1400000006</v>
      </c>
      <c r="G11" s="9">
        <f>SUMIFS('Cases &amp; Fees'!$H:$H,'Cases &amp; Fees'!$B:$B,'2015 Overview'!$A11,'Cases &amp; Fees'!$A:$A,$A$1)</f>
        <v>1451034.3533333333</v>
      </c>
      <c r="H11" s="9">
        <f>SUMIFS('Cases &amp; Fees'!$I:$I,'Cases &amp; Fees'!$B:$B,'2015 Overview'!$A11,'Cases &amp; Fees'!$A:$A,$A$1)</f>
        <v>0</v>
      </c>
      <c r="I11" s="9">
        <f>SUMIFS('Cases &amp; Fees'!$J:$J,'Cases &amp; Fees'!$B:$B,'2015 Overview'!$A11,'Cases &amp; Fees'!$A:$A,$A$1)</f>
        <v>0</v>
      </c>
      <c r="J11" s="9">
        <f>SUMIFS('Cases &amp; Fees'!$K:$K,'Cases &amp; Fees'!$B:$B,'2015 Overview'!$A11,'Cases &amp; Fees'!$A:$A,$A$1)</f>
        <v>1451034.3533333333</v>
      </c>
    </row>
    <row r="12" spans="1:10" x14ac:dyDescent="0.25">
      <c r="A12" s="6" t="s">
        <v>19</v>
      </c>
      <c r="B12" s="10">
        <v>250000</v>
      </c>
      <c r="C12" s="7">
        <v>499999</v>
      </c>
      <c r="D12" s="6">
        <f>COUNTIFS('Cases &amp; Fees'!$B:$B,$A12,'Cases &amp; Fees'!$A:$A,$A$1)</f>
        <v>24</v>
      </c>
      <c r="E12" s="8">
        <f t="shared" si="0"/>
        <v>5.5555555555555552E-2</v>
      </c>
      <c r="F12" s="9">
        <f>SUMIFS('Cases &amp; Fees'!$F:$F,'Cases &amp; Fees'!$B:$B,'2015 Overview'!$A12,'Cases &amp; Fees'!$A:$A,$A$1)</f>
        <v>7670000</v>
      </c>
      <c r="G12" s="9">
        <f>SUMIFS('Cases &amp; Fees'!$H:$H,'Cases &amp; Fees'!$B:$B,'2015 Overview'!$A12,'Cases &amp; Fees'!$A:$A,$A$1)</f>
        <v>2313333.2800000003</v>
      </c>
      <c r="H12" s="9">
        <f>SUMIFS('Cases &amp; Fees'!$I:$I,'Cases &amp; Fees'!$B:$B,'2015 Overview'!$A12,'Cases &amp; Fees'!$A:$A,$A$1)</f>
        <v>0</v>
      </c>
      <c r="I12" s="9">
        <f>SUMIFS('Cases &amp; Fees'!$J:$J,'Cases &amp; Fees'!$B:$B,'2015 Overview'!$A12,'Cases &amp; Fees'!$A:$A,$A$1)</f>
        <v>-84999.98000000001</v>
      </c>
      <c r="J12" s="9">
        <f>SUMIFS('Cases &amp; Fees'!$K:$K,'Cases &amp; Fees'!$B:$B,'2015 Overview'!$A12,'Cases &amp; Fees'!$A:$A,$A$1)</f>
        <v>2438333.2600000007</v>
      </c>
    </row>
    <row r="13" spans="1:10" x14ac:dyDescent="0.25">
      <c r="A13" s="6" t="s">
        <v>20</v>
      </c>
      <c r="B13" s="10">
        <v>100000</v>
      </c>
      <c r="C13" s="10">
        <v>249999</v>
      </c>
      <c r="D13" s="6">
        <f>COUNTIFS('Cases &amp; Fees'!$B:$B,$A13,'Cases &amp; Fees'!$A:$A,$A$1)</f>
        <v>74</v>
      </c>
      <c r="E13" s="8">
        <f t="shared" si="0"/>
        <v>0.17129629629629631</v>
      </c>
      <c r="F13" s="9">
        <f>SUMIFS('Cases &amp; Fees'!$F:$F,'Cases &amp; Fees'!$B:$B,'2015 Overview'!$A13,'Cases &amp; Fees'!$A:$A,$A$1)</f>
        <v>10240253.819999998</v>
      </c>
      <c r="G13" s="9">
        <f>SUMIFS('Cases &amp; Fees'!$H:$H,'Cases &amp; Fees'!$B:$B,'2015 Overview'!$A13,'Cases &amp; Fees'!$A:$A,$A$1)</f>
        <v>3211214.4000000018</v>
      </c>
      <c r="H13" s="9">
        <f>SUMIFS('Cases &amp; Fees'!$I:$I,'Cases &amp; Fees'!$B:$B,'2015 Overview'!$A13,'Cases &amp; Fees'!$A:$A,$A$1)</f>
        <v>206191.96</v>
      </c>
      <c r="I13" s="9">
        <f>SUMIFS('Cases &amp; Fees'!$J:$J,'Cases &amp; Fees'!$B:$B,'2015 Overview'!$A13,'Cases &amp; Fees'!$A:$A,$A$1)</f>
        <v>-140866.62</v>
      </c>
      <c r="J13" s="9">
        <f>SUMIFS('Cases &amp; Fees'!$K:$K,'Cases &amp; Fees'!$B:$B,'2015 Overview'!$A13,'Cases &amp; Fees'!$A:$A,$A$1)</f>
        <v>3145889.0600000005</v>
      </c>
    </row>
    <row r="14" spans="1:10" x14ac:dyDescent="0.25">
      <c r="A14" s="6" t="s">
        <v>21</v>
      </c>
      <c r="B14" s="10">
        <v>75000</v>
      </c>
      <c r="C14" s="10">
        <v>99999</v>
      </c>
      <c r="D14" s="6">
        <f>COUNTIFS('Cases &amp; Fees'!$B:$B,$A14,'Cases &amp; Fees'!$A:$A,$A$1)</f>
        <v>38</v>
      </c>
      <c r="E14" s="8">
        <f t="shared" si="0"/>
        <v>8.7962962962962965E-2</v>
      </c>
      <c r="F14" s="9">
        <f>SUMIFS('Cases &amp; Fees'!$F:$F,'Cases &amp; Fees'!$B:$B,'2015 Overview'!$A14,'Cases &amp; Fees'!$A:$A,$A$1)</f>
        <v>3274606.86</v>
      </c>
      <c r="G14" s="9">
        <f>SUMIFS('Cases &amp; Fees'!$H:$H,'Cases &amp; Fees'!$B:$B,'2015 Overview'!$A14,'Cases &amp; Fees'!$A:$A,$A$1)</f>
        <v>1109782.1199999999</v>
      </c>
      <c r="H14" s="9">
        <f>SUMIFS('Cases &amp; Fees'!$I:$I,'Cases &amp; Fees'!$B:$B,'2015 Overview'!$A14,'Cases &amp; Fees'!$A:$A,$A$1)</f>
        <v>0</v>
      </c>
      <c r="I14" s="9">
        <f>SUMIFS('Cases &amp; Fees'!$J:$J,'Cases &amp; Fees'!$B:$B,'2015 Overview'!$A14,'Cases &amp; Fees'!$A:$A,$A$1)</f>
        <v>-50225.14</v>
      </c>
      <c r="J14" s="9">
        <f>SUMIFS('Cases &amp; Fees'!$K:$K,'Cases &amp; Fees'!$B:$B,'2015 Overview'!$A14,'Cases &amp; Fees'!$A:$A,$A$1)</f>
        <v>1160007.2599999998</v>
      </c>
    </row>
    <row r="15" spans="1:10" x14ac:dyDescent="0.25">
      <c r="A15" s="6" t="s">
        <v>22</v>
      </c>
      <c r="B15" s="10">
        <v>50000</v>
      </c>
      <c r="C15" s="10">
        <v>47999</v>
      </c>
      <c r="D15" s="6">
        <f>COUNTIFS('Cases &amp; Fees'!$B:$B,$A15,'Cases &amp; Fees'!$A:$A,$A$1)</f>
        <v>0</v>
      </c>
      <c r="E15" s="8">
        <f t="shared" si="0"/>
        <v>0</v>
      </c>
      <c r="F15" s="9">
        <f>SUMIFS('Cases &amp; Fees'!$F:$F,'Cases &amp; Fees'!$B:$B,'2015 Overview'!$A15,'Cases &amp; Fees'!$A:$A,$A$1)</f>
        <v>0</v>
      </c>
      <c r="G15" s="9">
        <f>SUMIFS('Cases &amp; Fees'!$H:$H,'Cases &amp; Fees'!$B:$B,'2015 Overview'!$A15,'Cases &amp; Fees'!$A:$A,$A$1)</f>
        <v>0</v>
      </c>
      <c r="H15" s="9">
        <f>SUMIFS('Cases &amp; Fees'!$I:$I,'Cases &amp; Fees'!$B:$B,'2015 Overview'!$A15,'Cases &amp; Fees'!$A:$A,$A$1)</f>
        <v>0</v>
      </c>
      <c r="I15" s="9">
        <f>SUMIFS('Cases &amp; Fees'!$J:$J,'Cases &amp; Fees'!$B:$B,'2015 Overview'!$A15,'Cases &amp; Fees'!$A:$A,$A$1)</f>
        <v>0</v>
      </c>
      <c r="J15" s="9">
        <f>SUMIFS('Cases &amp; Fees'!$K:$K,'Cases &amp; Fees'!$B:$B,'2015 Overview'!$A15,'Cases &amp; Fees'!$A:$A,$A$1)</f>
        <v>0</v>
      </c>
    </row>
    <row r="16" spans="1:10" x14ac:dyDescent="0.25">
      <c r="A16" s="6" t="s">
        <v>23</v>
      </c>
      <c r="B16" s="10">
        <v>25000</v>
      </c>
      <c r="C16" s="10">
        <v>49999</v>
      </c>
      <c r="D16" s="6">
        <f>COUNTIFS('Cases &amp; Fees'!$B:$B,$A16,'Cases &amp; Fees'!$A:$A,$A$1)</f>
        <v>76</v>
      </c>
      <c r="E16" s="8">
        <f t="shared" si="0"/>
        <v>0.17592592592592593</v>
      </c>
      <c r="F16" s="9">
        <f>SUMIFS('Cases &amp; Fees'!$F:$F,'Cases &amp; Fees'!$B:$B,'2015 Overview'!$A16,'Cases &amp; Fees'!$A:$A,$A$1)</f>
        <v>2555953.120000001</v>
      </c>
      <c r="G16" s="9">
        <f>SUMIFS('Cases &amp; Fees'!$H:$H,'Cases &amp; Fees'!$B:$B,'2015 Overview'!$A16,'Cases &amp; Fees'!$A:$A,$A$1)</f>
        <v>850486.35333333339</v>
      </c>
      <c r="H16" s="9">
        <f>SUMIFS('Cases &amp; Fees'!$I:$I,'Cases &amp; Fees'!$B:$B,'2015 Overview'!$A16,'Cases &amp; Fees'!$A:$A,$A$1)</f>
        <v>119486.79999999999</v>
      </c>
      <c r="I16" s="9">
        <f>SUMIFS('Cases &amp; Fees'!$J:$J,'Cases &amp; Fees'!$B:$B,'2015 Overview'!$A16,'Cases &amp; Fees'!$A:$A,$A$1)</f>
        <v>-88583.10000000002</v>
      </c>
      <c r="J16" s="9">
        <f>SUMIFS('Cases &amp; Fees'!$K:$K,'Cases &amp; Fees'!$B:$B,'2015 Overview'!$A16,'Cases &amp; Fees'!$A:$A,$A$1)</f>
        <v>819582.65333333332</v>
      </c>
    </row>
    <row r="17" spans="1:11" x14ac:dyDescent="0.25">
      <c r="A17" s="6" t="s">
        <v>24</v>
      </c>
      <c r="B17" s="10">
        <v>10000</v>
      </c>
      <c r="C17" s="10">
        <v>24999</v>
      </c>
      <c r="D17" s="6">
        <f>COUNTIFS('Cases &amp; Fees'!$B:$B,$A17,'Cases &amp; Fees'!$A:$A,$A$1)</f>
        <v>70</v>
      </c>
      <c r="E17" s="8">
        <f t="shared" si="0"/>
        <v>0.16203703703703703</v>
      </c>
      <c r="F17" s="9">
        <f>SUMIFS('Cases &amp; Fees'!$F:$F,'Cases &amp; Fees'!$B:$B,'2015 Overview'!$A17,'Cases &amp; Fees'!$A:$A,$A$1)</f>
        <v>1130966.9800000002</v>
      </c>
      <c r="G17" s="9">
        <f>SUMIFS('Cases &amp; Fees'!$H:$H,'Cases &amp; Fees'!$B:$B,'2015 Overview'!$A17,'Cases &amp; Fees'!$A:$A,$A$1)</f>
        <v>376988.85999999993</v>
      </c>
      <c r="H17" s="9">
        <f>SUMIFS('Cases &amp; Fees'!$I:$I,'Cases &amp; Fees'!$B:$B,'2015 Overview'!$A17,'Cases &amp; Fees'!$A:$A,$A$1)</f>
        <v>123080.16</v>
      </c>
      <c r="I17" s="9">
        <f>SUMIFS('Cases &amp; Fees'!$J:$J,'Cases &amp; Fees'!$B:$B,'2015 Overview'!$A17,'Cases &amp; Fees'!$A:$A,$A$1)</f>
        <v>-21727.519999999997</v>
      </c>
      <c r="J17" s="9">
        <f>SUMIFS('Cases &amp; Fees'!$K:$K,'Cases &amp; Fees'!$B:$B,'2015 Overview'!$A17,'Cases &amp; Fees'!$A:$A,$A$1)</f>
        <v>275636.21999999997</v>
      </c>
    </row>
    <row r="18" spans="1:11" ht="15.75" thickBot="1" x14ac:dyDescent="0.3">
      <c r="A18" s="6" t="s">
        <v>25</v>
      </c>
      <c r="B18" s="10">
        <v>5000</v>
      </c>
      <c r="C18" s="10">
        <v>9999</v>
      </c>
      <c r="D18" s="6">
        <f>COUNTIFS('Cases &amp; Fees'!$B:$B,$A18,'Cases &amp; Fees'!$A:$A,$A$1)</f>
        <v>62</v>
      </c>
      <c r="E18" s="8">
        <f t="shared" si="0"/>
        <v>0.14351851851851852</v>
      </c>
      <c r="F18" s="9">
        <f>SUMIFS('Cases &amp; Fees'!$F:$F,'Cases &amp; Fees'!$B:$B,'2015 Overview'!$A18,'Cases &amp; Fees'!$A:$A,$A$1)</f>
        <v>479086.65999999992</v>
      </c>
      <c r="G18" s="9">
        <f>SUMIFS('Cases &amp; Fees'!$H:$H,'Cases &amp; Fees'!$B:$B,'2015 Overview'!$A18,'Cases &amp; Fees'!$A:$A,$A$1)</f>
        <v>159695.54</v>
      </c>
      <c r="H18" s="9">
        <f>SUMIFS('Cases &amp; Fees'!$I:$I,'Cases &amp; Fees'!$B:$B,'2015 Overview'!$A18,'Cases &amp; Fees'!$A:$A,$A$1)</f>
        <v>92970.440000000075</v>
      </c>
      <c r="I18" s="9">
        <f>SUMIFS('Cases &amp; Fees'!$J:$J,'Cases &amp; Fees'!$B:$B,'2015 Overview'!$A18,'Cases &amp; Fees'!$A:$A,$A$1)</f>
        <v>-800</v>
      </c>
      <c r="J18" s="9">
        <f>SUMIFS('Cases &amp; Fees'!$K:$K,'Cases &amp; Fees'!$B:$B,'2015 Overview'!$A18,'Cases &amp; Fees'!$A:$A,$A$1)</f>
        <v>67525.100000000035</v>
      </c>
    </row>
    <row r="19" spans="1:11" x14ac:dyDescent="0.25">
      <c r="A19" s="6">
        <v>0</v>
      </c>
      <c r="B19" s="10">
        <v>0</v>
      </c>
      <c r="C19" s="10">
        <v>4999</v>
      </c>
      <c r="D19" s="6">
        <f>COUNTIFS('Cases &amp; Fees'!$B:$B,$A19,'Cases &amp; Fees'!$A:$A,$A$1)</f>
        <v>68</v>
      </c>
      <c r="E19" s="8">
        <f t="shared" si="0"/>
        <v>0.15740740740740741</v>
      </c>
      <c r="F19" s="9">
        <f>SUMIFS('Cases &amp; Fees'!$F:$F,'Cases &amp; Fees'!$B:$B,'2015 Overview'!$A19,'Cases &amp; Fees'!$A:$A,$A$1)</f>
        <v>2703315.6800000006</v>
      </c>
      <c r="G19" s="9">
        <f>SUMIFS('Cases &amp; Fees'!$H:$H,'Cases &amp; Fees'!$B:$B,'2015 Overview'!$A19,'Cases &amp; Fees'!$A:$A,$A$1)</f>
        <v>894784.38000000024</v>
      </c>
      <c r="H19" s="9">
        <f>SUMIFS('Cases &amp; Fees'!$I:$I,'Cases &amp; Fees'!$B:$B,'2015 Overview'!$A19,'Cases &amp; Fees'!$A:$A,$A$1)</f>
        <v>182674.52000000002</v>
      </c>
      <c r="I19" s="9">
        <f>SUMIFS('Cases &amp; Fees'!$J:$J,'Cases &amp; Fees'!$B:$B,'2015 Overview'!$A19,'Cases &amp; Fees'!$A:$A,$A$1)</f>
        <v>-40163.72</v>
      </c>
      <c r="J19" s="9">
        <f>SUMIFS('Cases &amp; Fees'!$K:$K,'Cases &amp; Fees'!$B:$B,'2015 Overview'!$A19,'Cases &amp; Fees'!$A:$A,$A$1)</f>
        <v>752273.57999999973</v>
      </c>
      <c r="K19" s="63" t="s">
        <v>147</v>
      </c>
    </row>
    <row r="20" spans="1:11" ht="15.75" thickBot="1" x14ac:dyDescent="0.3">
      <c r="A20" s="11"/>
      <c r="B20" s="11"/>
      <c r="C20" s="12"/>
      <c r="D20" s="11">
        <f>SUM(D6:D19)</f>
        <v>432</v>
      </c>
      <c r="E20" s="13">
        <f>SUM(E6:E19)</f>
        <v>0.99999999999999989</v>
      </c>
      <c r="F20" s="14">
        <f>SUM(F6:F19)</f>
        <v>56020108.25999999</v>
      </c>
      <c r="G20" s="14">
        <f>SUM(G6:G19)</f>
        <v>16550652.606666667</v>
      </c>
      <c r="H20" s="14">
        <f>SUM(H6:H19)</f>
        <v>724403.88000000012</v>
      </c>
      <c r="I20" s="22">
        <f>SUM(I6:I19)</f>
        <v>-427366.08000000007</v>
      </c>
      <c r="J20" s="15">
        <f>SUM(J6:J19)</f>
        <v>16293614.806666667</v>
      </c>
      <c r="K20" s="64">
        <f>J20/D20</f>
        <v>37716.700941358024</v>
      </c>
    </row>
    <row r="22" spans="1:11" ht="19.5" thickBot="1" x14ac:dyDescent="0.35">
      <c r="A22" s="60" t="s">
        <v>149</v>
      </c>
    </row>
    <row r="23" spans="1:11" x14ac:dyDescent="0.25">
      <c r="A23" s="16" t="s">
        <v>3</v>
      </c>
      <c r="B23" s="17" t="s">
        <v>4</v>
      </c>
      <c r="C23" s="17" t="s">
        <v>5</v>
      </c>
      <c r="D23" s="17" t="s">
        <v>6</v>
      </c>
      <c r="E23" s="17" t="s">
        <v>7</v>
      </c>
      <c r="F23" s="4" t="s">
        <v>8</v>
      </c>
      <c r="G23" s="4" t="s">
        <v>9</v>
      </c>
      <c r="H23" s="4" t="s">
        <v>10</v>
      </c>
      <c r="I23" s="4" t="s">
        <v>11</v>
      </c>
      <c r="J23" s="5" t="s">
        <v>12</v>
      </c>
    </row>
    <row r="24" spans="1:11" x14ac:dyDescent="0.25">
      <c r="A24" s="6" t="str">
        <f>'2015 Overview'!A6</f>
        <v>A</v>
      </c>
      <c r="B24" s="18">
        <f>'2015 Overview'!B6</f>
        <v>5000000</v>
      </c>
      <c r="C24" s="18">
        <v>10000000</v>
      </c>
      <c r="D24" s="6">
        <f>COUNTIFS('Cases &amp; Fees'!$B:$B,$A24,'Cases &amp; Fees'!$A:$A,$A$1,'Cases &amp; Fees'!$D:$D,"Assoc")</f>
        <v>0</v>
      </c>
      <c r="E24" s="8">
        <f t="shared" ref="E24:E37" si="1">D24/$D$20</f>
        <v>0</v>
      </c>
      <c r="F24" s="9">
        <f>SUMIFS('Cases &amp; Fees'!$F:$F,'Cases &amp; Fees'!$B:$B,'2015 Overview'!$A24,'Cases &amp; Fees'!$A:$A,$A$1,'Cases &amp; Fees'!$D:$D,"Assoc")</f>
        <v>0</v>
      </c>
      <c r="G24" s="9">
        <f>SUMIFS('Cases &amp; Fees'!$H:$H,'Cases &amp; Fees'!$B:$B,'2015 Overview'!$A24,'Cases &amp; Fees'!$A:$A,$A$1,'Cases &amp; Fees'!$D:$D,"Assoc")</f>
        <v>0</v>
      </c>
      <c r="H24" s="9">
        <f>SUMIFS('Cases &amp; Fees'!$I:$I,'Cases &amp; Fees'!$B:$B,'2015 Overview'!$A24,'Cases &amp; Fees'!$A:$A,$A$1,'Cases &amp; Fees'!$D:$D,"Assoc")</f>
        <v>0</v>
      </c>
      <c r="I24" s="9">
        <f>SUMIFS('Cases &amp; Fees'!$J:$J,'Cases &amp; Fees'!$B:$B,'2015 Overview'!$A24,'Cases &amp; Fees'!$A:$A,$A$1,'Cases &amp; Fees'!$D:$D,"Assoc")</f>
        <v>0</v>
      </c>
      <c r="J24" s="9">
        <f>SUMIFS('Cases &amp; Fees'!$K:$K,'Cases &amp; Fees'!$B:$B,'2015 Overview'!$A24,'Cases &amp; Fees'!$A:$A,$A$1,'Cases &amp; Fees'!$D:$D,"Assoc")</f>
        <v>0</v>
      </c>
    </row>
    <row r="25" spans="1:11" x14ac:dyDescent="0.25">
      <c r="A25" s="6" t="str">
        <f>'2015 Overview'!A7</f>
        <v>B</v>
      </c>
      <c r="B25" s="18">
        <f>'2015 Overview'!B7</f>
        <v>3000000</v>
      </c>
      <c r="C25" s="18">
        <f>'2015 Overview'!C7</f>
        <v>4999999</v>
      </c>
      <c r="D25" s="6">
        <f>COUNTIFS('Cases &amp; Fees'!$B:$B,$A25,'Cases &amp; Fees'!$A:$A,$A$1,'Cases &amp; Fees'!$D:$D,"Assoc")</f>
        <v>0</v>
      </c>
      <c r="E25" s="8">
        <f t="shared" si="1"/>
        <v>0</v>
      </c>
      <c r="F25" s="9">
        <f>SUMIFS('Cases &amp; Fees'!$F:$F,'Cases &amp; Fees'!$B:$B,'2015 Overview'!$A25,'Cases &amp; Fees'!$A:$A,$A$1,'Cases &amp; Fees'!$D:$D,"Assoc")</f>
        <v>0</v>
      </c>
      <c r="G25" s="9">
        <f>SUMIFS('Cases &amp; Fees'!$H:$H,'Cases &amp; Fees'!$B:$B,'2015 Overview'!$A25,'Cases &amp; Fees'!$A:$A,$A$1,'Cases &amp; Fees'!$D:$D,"Assoc")</f>
        <v>0</v>
      </c>
      <c r="H25" s="9">
        <f>SUMIFS('Cases &amp; Fees'!$I:$I,'Cases &amp; Fees'!$B:$B,'2015 Overview'!$A25,'Cases &amp; Fees'!$A:$A,$A$1,'Cases &amp; Fees'!$D:$D,"Assoc")</f>
        <v>0</v>
      </c>
      <c r="I25" s="9">
        <f>SUMIFS('Cases &amp; Fees'!$J:$J,'Cases &amp; Fees'!$B:$B,'2015 Overview'!$A25,'Cases &amp; Fees'!$A:$A,$A$1,'Cases &amp; Fees'!$D:$D,"Assoc")</f>
        <v>0</v>
      </c>
      <c r="J25" s="9">
        <f>SUMIFS('Cases &amp; Fees'!$K:$K,'Cases &amp; Fees'!$B:$B,'2015 Overview'!$A25,'Cases &amp; Fees'!$A:$A,$A$1,'Cases &amp; Fees'!$D:$D,"Assoc")</f>
        <v>0</v>
      </c>
    </row>
    <row r="26" spans="1:11" x14ac:dyDescent="0.25">
      <c r="A26" s="6" t="str">
        <f>'2015 Overview'!A8</f>
        <v>C</v>
      </c>
      <c r="B26" s="18">
        <f>'2015 Overview'!B8</f>
        <v>2000000</v>
      </c>
      <c r="C26" s="18">
        <f>'2015 Overview'!C8</f>
        <v>2999999</v>
      </c>
      <c r="D26" s="6">
        <f>COUNTIFS('Cases &amp; Fees'!$B:$B,$A26,'Cases &amp; Fees'!$A:$A,$A$1,'Cases &amp; Fees'!$D:$D,"Assoc")</f>
        <v>0</v>
      </c>
      <c r="E26" s="8">
        <f t="shared" si="1"/>
        <v>0</v>
      </c>
      <c r="F26" s="9">
        <f>SUMIFS('Cases &amp; Fees'!$F:$F,'Cases &amp; Fees'!$B:$B,'2015 Overview'!$A26,'Cases &amp; Fees'!$A:$A,$A$1,'Cases &amp; Fees'!$D:$D,"Assoc")</f>
        <v>0</v>
      </c>
      <c r="G26" s="9">
        <f>SUMIFS('Cases &amp; Fees'!$H:$H,'Cases &amp; Fees'!$B:$B,'2015 Overview'!$A26,'Cases &amp; Fees'!$A:$A,$A$1,'Cases &amp; Fees'!$D:$D,"Assoc")</f>
        <v>0</v>
      </c>
      <c r="H26" s="9">
        <f>SUMIFS('Cases &amp; Fees'!$I:$I,'Cases &amp; Fees'!$B:$B,'2015 Overview'!$A26,'Cases &amp; Fees'!$A:$A,$A$1,'Cases &amp; Fees'!$D:$D,"Assoc")</f>
        <v>0</v>
      </c>
      <c r="I26" s="9">
        <f>SUMIFS('Cases &amp; Fees'!$J:$J,'Cases &amp; Fees'!$B:$B,'2015 Overview'!$A26,'Cases &amp; Fees'!$A:$A,$A$1,'Cases &amp; Fees'!$D:$D,"Assoc")</f>
        <v>0</v>
      </c>
      <c r="J26" s="9">
        <f>SUMIFS('Cases &amp; Fees'!$K:$K,'Cases &amp; Fees'!$B:$B,'2015 Overview'!$A26,'Cases &amp; Fees'!$A:$A,$A$1,'Cases &amp; Fees'!$D:$D,"Assoc")</f>
        <v>0</v>
      </c>
    </row>
    <row r="27" spans="1:11" x14ac:dyDescent="0.25">
      <c r="A27" s="6" t="str">
        <f>'2015 Overview'!A9</f>
        <v>D</v>
      </c>
      <c r="B27" s="18">
        <f>'2015 Overview'!B9</f>
        <v>1000000</v>
      </c>
      <c r="C27" s="18">
        <f>'2015 Overview'!C9</f>
        <v>1999999</v>
      </c>
      <c r="D27" s="6">
        <f>COUNTIFS('Cases &amp; Fees'!$B:$B,$A27,'Cases &amp; Fees'!$A:$A,$A$1,'Cases &amp; Fees'!$D:$D,"Assoc")</f>
        <v>0</v>
      </c>
      <c r="E27" s="8">
        <f t="shared" si="1"/>
        <v>0</v>
      </c>
      <c r="F27" s="9">
        <f>SUMIFS('Cases &amp; Fees'!$F:$F,'Cases &amp; Fees'!$B:$B,'2015 Overview'!$A27,'Cases &amp; Fees'!$A:$A,$A$1,'Cases &amp; Fees'!$D:$D,"Assoc")</f>
        <v>0</v>
      </c>
      <c r="G27" s="9">
        <f>SUMIFS('Cases &amp; Fees'!$H:$H,'Cases &amp; Fees'!$B:$B,'2015 Overview'!$A27,'Cases &amp; Fees'!$A:$A,$A$1,'Cases &amp; Fees'!$D:$D,"Assoc")</f>
        <v>0</v>
      </c>
      <c r="H27" s="9">
        <f>SUMIFS('Cases &amp; Fees'!$I:$I,'Cases &amp; Fees'!$B:$B,'2015 Overview'!$A27,'Cases &amp; Fees'!$A:$A,$A$1,'Cases &amp; Fees'!$D:$D,"Assoc")</f>
        <v>0</v>
      </c>
      <c r="I27" s="9">
        <f>SUMIFS('Cases &amp; Fees'!$J:$J,'Cases &amp; Fees'!$B:$B,'2015 Overview'!$A27,'Cases &amp; Fees'!$A:$A,$A$1,'Cases &amp; Fees'!$D:$D,"Assoc")</f>
        <v>0</v>
      </c>
      <c r="J27" s="9">
        <f>SUMIFS('Cases &amp; Fees'!$K:$K,'Cases &amp; Fees'!$B:$B,'2015 Overview'!$A27,'Cases &amp; Fees'!$A:$A,$A$1,'Cases &amp; Fees'!$D:$D,"Assoc")</f>
        <v>0</v>
      </c>
    </row>
    <row r="28" spans="1:11" x14ac:dyDescent="0.25">
      <c r="A28" s="6" t="str">
        <f>'2015 Overview'!A10</f>
        <v>E</v>
      </c>
      <c r="B28" s="18">
        <f>'2015 Overview'!B10</f>
        <v>750000</v>
      </c>
      <c r="C28" s="18">
        <f>'2015 Overview'!C10</f>
        <v>999999</v>
      </c>
      <c r="D28" s="6">
        <f>COUNTIFS('Cases &amp; Fees'!$B:$B,$A28,'Cases &amp; Fees'!$A:$A,$A$1,'Cases &amp; Fees'!$D:$D,"Assoc")</f>
        <v>0</v>
      </c>
      <c r="E28" s="8">
        <f t="shared" si="1"/>
        <v>0</v>
      </c>
      <c r="F28" s="9">
        <f>SUMIFS('Cases &amp; Fees'!$F:$F,'Cases &amp; Fees'!$B:$B,'2015 Overview'!$A28,'Cases &amp; Fees'!$A:$A,$A$1,'Cases &amp; Fees'!$D:$D,"Assoc")</f>
        <v>0</v>
      </c>
      <c r="G28" s="9">
        <f>SUMIFS('Cases &amp; Fees'!$H:$H,'Cases &amp; Fees'!$B:$B,'2015 Overview'!$A28,'Cases &amp; Fees'!$A:$A,$A$1,'Cases &amp; Fees'!$D:$D,"Assoc")</f>
        <v>0</v>
      </c>
      <c r="H28" s="9">
        <f>SUMIFS('Cases &amp; Fees'!$I:$I,'Cases &amp; Fees'!$B:$B,'2015 Overview'!$A28,'Cases &amp; Fees'!$A:$A,$A$1,'Cases &amp; Fees'!$D:$D,"Assoc")</f>
        <v>0</v>
      </c>
      <c r="I28" s="9">
        <f>SUMIFS('Cases &amp; Fees'!$J:$J,'Cases &amp; Fees'!$B:$B,'2015 Overview'!$A28,'Cases &amp; Fees'!$A:$A,$A$1,'Cases &amp; Fees'!$D:$D,"Assoc")</f>
        <v>0</v>
      </c>
      <c r="J28" s="9">
        <f>SUMIFS('Cases &amp; Fees'!$K:$K,'Cases &amp; Fees'!$B:$B,'2015 Overview'!$A28,'Cases &amp; Fees'!$A:$A,$A$1,'Cases &amp; Fees'!$D:$D,"Assoc")</f>
        <v>0</v>
      </c>
    </row>
    <row r="29" spans="1:11" x14ac:dyDescent="0.25">
      <c r="A29" s="6" t="str">
        <f>'2015 Overview'!A11</f>
        <v>F</v>
      </c>
      <c r="B29" s="18">
        <f>'2015 Overview'!B11</f>
        <v>500000</v>
      </c>
      <c r="C29" s="18">
        <f>'2015 Overview'!C11</f>
        <v>749999</v>
      </c>
      <c r="D29" s="6">
        <f>COUNTIFS('Cases &amp; Fees'!$B:$B,$A29,'Cases &amp; Fees'!$A:$A,$A$1,'Cases &amp; Fees'!$D:$D,"Assoc")</f>
        <v>0</v>
      </c>
      <c r="E29" s="8">
        <f t="shared" si="1"/>
        <v>0</v>
      </c>
      <c r="F29" s="9">
        <f>SUMIFS('Cases &amp; Fees'!$F:$F,'Cases &amp; Fees'!$B:$B,'2015 Overview'!$A29,'Cases &amp; Fees'!$A:$A,$A$1,'Cases &amp; Fees'!$D:$D,"Assoc")</f>
        <v>0</v>
      </c>
      <c r="G29" s="9">
        <f>SUMIFS('Cases &amp; Fees'!$H:$H,'Cases &amp; Fees'!$B:$B,'2015 Overview'!$A29,'Cases &amp; Fees'!$A:$A,$A$1,'Cases &amp; Fees'!$D:$D,"Assoc")</f>
        <v>0</v>
      </c>
      <c r="H29" s="9">
        <f>SUMIFS('Cases &amp; Fees'!$I:$I,'Cases &amp; Fees'!$B:$B,'2015 Overview'!$A29,'Cases &amp; Fees'!$A:$A,$A$1,'Cases &amp; Fees'!$D:$D,"Assoc")</f>
        <v>0</v>
      </c>
      <c r="I29" s="9">
        <f>SUMIFS('Cases &amp; Fees'!$J:$J,'Cases &amp; Fees'!$B:$B,'2015 Overview'!$A29,'Cases &amp; Fees'!$A:$A,$A$1,'Cases &amp; Fees'!$D:$D,"Assoc")</f>
        <v>0</v>
      </c>
      <c r="J29" s="9">
        <f>SUMIFS('Cases &amp; Fees'!$K:$K,'Cases &amp; Fees'!$B:$B,'2015 Overview'!$A29,'Cases &amp; Fees'!$A:$A,$A$1,'Cases &amp; Fees'!$D:$D,"Assoc")</f>
        <v>0</v>
      </c>
    </row>
    <row r="30" spans="1:11" x14ac:dyDescent="0.25">
      <c r="A30" s="6" t="str">
        <f>'2015 Overview'!A12</f>
        <v>G</v>
      </c>
      <c r="B30" s="18">
        <f>'2015 Overview'!B12</f>
        <v>250000</v>
      </c>
      <c r="C30" s="18">
        <f>'2015 Overview'!C12</f>
        <v>499999</v>
      </c>
      <c r="D30" s="6">
        <f>COUNTIFS('Cases &amp; Fees'!$B:$B,$A30,'Cases &amp; Fees'!$A:$A,$A$1,'Cases &amp; Fees'!$D:$D,"Assoc")</f>
        <v>0</v>
      </c>
      <c r="E30" s="8">
        <f t="shared" si="1"/>
        <v>0</v>
      </c>
      <c r="F30" s="9">
        <f>SUMIFS('Cases &amp; Fees'!$F:$F,'Cases &amp; Fees'!$B:$B,'2015 Overview'!$A30,'Cases &amp; Fees'!$A:$A,$A$1,'Cases &amp; Fees'!$D:$D,"Assoc")</f>
        <v>0</v>
      </c>
      <c r="G30" s="9">
        <f>SUMIFS('Cases &amp; Fees'!$H:$H,'Cases &amp; Fees'!$B:$B,'2015 Overview'!$A30,'Cases &amp; Fees'!$A:$A,$A$1,'Cases &amp; Fees'!$D:$D,"Assoc")</f>
        <v>0</v>
      </c>
      <c r="H30" s="9">
        <f>SUMIFS('Cases &amp; Fees'!$I:$I,'Cases &amp; Fees'!$B:$B,'2015 Overview'!$A30,'Cases &amp; Fees'!$A:$A,$A$1,'Cases &amp; Fees'!$D:$D,"Assoc")</f>
        <v>0</v>
      </c>
      <c r="I30" s="9">
        <f>SUMIFS('Cases &amp; Fees'!$J:$J,'Cases &amp; Fees'!$B:$B,'2015 Overview'!$A30,'Cases &amp; Fees'!$A:$A,$A$1,'Cases &amp; Fees'!$D:$D,"Assoc")</f>
        <v>0</v>
      </c>
      <c r="J30" s="9">
        <f>SUMIFS('Cases &amp; Fees'!$K:$K,'Cases &amp; Fees'!$B:$B,'2015 Overview'!$A30,'Cases &amp; Fees'!$A:$A,$A$1,'Cases &amp; Fees'!$D:$D,"Assoc")</f>
        <v>0</v>
      </c>
    </row>
    <row r="31" spans="1:11" x14ac:dyDescent="0.25">
      <c r="A31" s="6" t="str">
        <f>'2015 Overview'!A13</f>
        <v>I</v>
      </c>
      <c r="B31" s="18">
        <f>'2015 Overview'!B13</f>
        <v>100000</v>
      </c>
      <c r="C31" s="18">
        <f>'2015 Overview'!C13</f>
        <v>249999</v>
      </c>
      <c r="D31" s="6">
        <f>COUNTIFS('Cases &amp; Fees'!$B:$B,$A31,'Cases &amp; Fees'!$A:$A,$A$1,'Cases &amp; Fees'!$D:$D,"Assoc")</f>
        <v>8</v>
      </c>
      <c r="E31" s="8">
        <f t="shared" si="1"/>
        <v>1.8518518518518517E-2</v>
      </c>
      <c r="F31" s="9">
        <f>SUMIFS('Cases &amp; Fees'!$F:$F,'Cases &amp; Fees'!$B:$B,'2015 Overview'!$A31,'Cases &amp; Fees'!$A:$A,$A$1,'Cases &amp; Fees'!$D:$D,"Assoc")</f>
        <v>927863.82000000007</v>
      </c>
      <c r="G31" s="9">
        <f>SUMIFS('Cases &amp; Fees'!$H:$H,'Cases &amp; Fees'!$B:$B,'2015 Overview'!$A31,'Cases &amp; Fees'!$A:$A,$A$1,'Cases &amp; Fees'!$D:$D,"Assoc")</f>
        <v>309287.94</v>
      </c>
      <c r="H31" s="9">
        <f>SUMIFS('Cases &amp; Fees'!$I:$I,'Cases &amp; Fees'!$B:$B,'2015 Overview'!$A31,'Cases &amp; Fees'!$A:$A,$A$1,'Cases &amp; Fees'!$D:$D,"Assoc")</f>
        <v>206191.96</v>
      </c>
      <c r="I31" s="9">
        <f>SUMIFS('Cases &amp; Fees'!$J:$J,'Cases &amp; Fees'!$B:$B,'2015 Overview'!$A31,'Cases &amp; Fees'!$A:$A,$A$1,'Cases &amp; Fees'!$D:$D,"Assoc")</f>
        <v>0</v>
      </c>
      <c r="J31" s="9">
        <f>SUMIFS('Cases &amp; Fees'!$K:$K,'Cases &amp; Fees'!$B:$B,'2015 Overview'!$A31,'Cases &amp; Fees'!$A:$A,$A$1,'Cases &amp; Fees'!$D:$D,"Assoc")</f>
        <v>103095.98</v>
      </c>
    </row>
    <row r="32" spans="1:11" x14ac:dyDescent="0.25">
      <c r="A32" s="6" t="str">
        <f>'2015 Overview'!A14</f>
        <v>J</v>
      </c>
      <c r="B32" s="18">
        <f>'2015 Overview'!B14</f>
        <v>75000</v>
      </c>
      <c r="C32" s="18">
        <f>'2015 Overview'!C14</f>
        <v>99999</v>
      </c>
      <c r="D32" s="6">
        <f>COUNTIFS('Cases &amp; Fees'!$B:$B,$A32,'Cases &amp; Fees'!$A:$A,$A$1,'Cases &amp; Fees'!$D:$D,"Assoc")</f>
        <v>0</v>
      </c>
      <c r="E32" s="8">
        <f t="shared" si="1"/>
        <v>0</v>
      </c>
      <c r="F32" s="9">
        <f>SUMIFS('Cases &amp; Fees'!$F:$F,'Cases &amp; Fees'!$B:$B,'2015 Overview'!$A32,'Cases &amp; Fees'!$A:$A,$A$1,'Cases &amp; Fees'!$D:$D,"Assoc")</f>
        <v>0</v>
      </c>
      <c r="G32" s="9">
        <f>SUMIFS('Cases &amp; Fees'!$H:$H,'Cases &amp; Fees'!$B:$B,'2015 Overview'!$A32,'Cases &amp; Fees'!$A:$A,$A$1,'Cases &amp; Fees'!$D:$D,"Assoc")</f>
        <v>0</v>
      </c>
      <c r="H32" s="9">
        <f>SUMIFS('Cases &amp; Fees'!$I:$I,'Cases &amp; Fees'!$B:$B,'2015 Overview'!$A32,'Cases &amp; Fees'!$A:$A,$A$1,'Cases &amp; Fees'!$D:$D,"Assoc")</f>
        <v>0</v>
      </c>
      <c r="I32" s="9">
        <f>SUMIFS('Cases &amp; Fees'!$J:$J,'Cases &amp; Fees'!$B:$B,'2015 Overview'!$A32,'Cases &amp; Fees'!$A:$A,$A$1,'Cases &amp; Fees'!$D:$D,"Assoc")</f>
        <v>0</v>
      </c>
      <c r="J32" s="9">
        <f>SUMIFS('Cases &amp; Fees'!$K:$K,'Cases &amp; Fees'!$B:$B,'2015 Overview'!$A32,'Cases &amp; Fees'!$A:$A,$A$1,'Cases &amp; Fees'!$D:$D,"Assoc")</f>
        <v>0</v>
      </c>
    </row>
    <row r="33" spans="1:13" x14ac:dyDescent="0.25">
      <c r="A33" s="6" t="str">
        <f>'2015 Overview'!A15</f>
        <v>K</v>
      </c>
      <c r="B33" s="18">
        <f>'2015 Overview'!B15</f>
        <v>50000</v>
      </c>
      <c r="C33" s="18">
        <f>'2015 Overview'!C15</f>
        <v>47999</v>
      </c>
      <c r="D33" s="6">
        <f>COUNTIFS('Cases &amp; Fees'!$B:$B,$A33,'Cases &amp; Fees'!$A:$A,$A$1,'Cases &amp; Fees'!$D:$D,"Assoc")</f>
        <v>0</v>
      </c>
      <c r="E33" s="8">
        <f t="shared" si="1"/>
        <v>0</v>
      </c>
      <c r="F33" s="9">
        <f>SUMIFS('Cases &amp; Fees'!$F:$F,'Cases &amp; Fees'!$B:$B,'2015 Overview'!$A33,'Cases &amp; Fees'!$A:$A,$A$1,'Cases &amp; Fees'!$D:$D,"Assoc")</f>
        <v>0</v>
      </c>
      <c r="G33" s="9">
        <f>SUMIFS('Cases &amp; Fees'!$H:$H,'Cases &amp; Fees'!$B:$B,'2015 Overview'!$A33,'Cases &amp; Fees'!$A:$A,$A$1,'Cases &amp; Fees'!$D:$D,"Assoc")</f>
        <v>0</v>
      </c>
      <c r="H33" s="9">
        <f>SUMIFS('Cases &amp; Fees'!$I:$I,'Cases &amp; Fees'!$B:$B,'2015 Overview'!$A33,'Cases &amp; Fees'!$A:$A,$A$1,'Cases &amp; Fees'!$D:$D,"Assoc")</f>
        <v>0</v>
      </c>
      <c r="I33" s="9">
        <f>SUMIFS('Cases &amp; Fees'!$J:$J,'Cases &amp; Fees'!$B:$B,'2015 Overview'!$A33,'Cases &amp; Fees'!$A:$A,$A$1,'Cases &amp; Fees'!$D:$D,"Assoc")</f>
        <v>0</v>
      </c>
      <c r="J33" s="9">
        <f>SUMIFS('Cases &amp; Fees'!$K:$K,'Cases &amp; Fees'!$B:$B,'2015 Overview'!$A33,'Cases &amp; Fees'!$A:$A,$A$1,'Cases &amp; Fees'!$D:$D,"Assoc")</f>
        <v>0</v>
      </c>
    </row>
    <row r="34" spans="1:13" x14ac:dyDescent="0.25">
      <c r="A34" s="6" t="str">
        <f>'2015 Overview'!A16</f>
        <v>L</v>
      </c>
      <c r="B34" s="18">
        <f>'2015 Overview'!B16</f>
        <v>25000</v>
      </c>
      <c r="C34" s="18">
        <f>'2015 Overview'!C16</f>
        <v>49999</v>
      </c>
      <c r="D34" s="6">
        <f>COUNTIFS('Cases &amp; Fees'!$B:$B,$A34,'Cases &amp; Fees'!$A:$A,$A$1,'Cases &amp; Fees'!$D:$D,"Assoc")</f>
        <v>18</v>
      </c>
      <c r="E34" s="8">
        <f t="shared" si="1"/>
        <v>4.1666666666666664E-2</v>
      </c>
      <c r="F34" s="9">
        <f>SUMIFS('Cases &amp; Fees'!$F:$F,'Cases &amp; Fees'!$B:$B,'2015 Overview'!$A34,'Cases &amp; Fees'!$A:$A,$A$1,'Cases &amp; Fees'!$D:$D,"Assoc")</f>
        <v>537690.60000000009</v>
      </c>
      <c r="G34" s="9">
        <f>SUMIFS('Cases &amp; Fees'!$H:$H,'Cases &amp; Fees'!$B:$B,'2015 Overview'!$A34,'Cases &amp; Fees'!$A:$A,$A$1,'Cases &amp; Fees'!$D:$D,"Assoc")</f>
        <v>179230.20000000004</v>
      </c>
      <c r="H34" s="9">
        <f>SUMIFS('Cases &amp; Fees'!$I:$I,'Cases &amp; Fees'!$B:$B,'2015 Overview'!$A34,'Cases &amp; Fees'!$A:$A,$A$1,'Cases &amp; Fees'!$D:$D,"Assoc")</f>
        <v>119486.79999999999</v>
      </c>
      <c r="I34" s="9">
        <f>SUMIFS('Cases &amp; Fees'!$J:$J,'Cases &amp; Fees'!$B:$B,'2015 Overview'!$A34,'Cases &amp; Fees'!$A:$A,$A$1,'Cases &amp; Fees'!$D:$D,"Assoc")</f>
        <v>0</v>
      </c>
      <c r="J34" s="9">
        <f>SUMIFS('Cases &amp; Fees'!$K:$K,'Cases &amp; Fees'!$B:$B,'2015 Overview'!$A34,'Cases &amp; Fees'!$A:$A,$A$1,'Cases &amp; Fees'!$D:$D,"Assoc")</f>
        <v>59743.399999999994</v>
      </c>
      <c r="K34" s="52"/>
      <c r="L34" s="52"/>
      <c r="M34" s="52"/>
    </row>
    <row r="35" spans="1:13" x14ac:dyDescent="0.25">
      <c r="A35" s="6" t="str">
        <f>'2015 Overview'!A17</f>
        <v>M</v>
      </c>
      <c r="B35" s="18">
        <f>'2015 Overview'!B17</f>
        <v>10000</v>
      </c>
      <c r="C35" s="18">
        <f>'2015 Overview'!C17</f>
        <v>24999</v>
      </c>
      <c r="D35" s="6">
        <f>COUNTIFS('Cases &amp; Fees'!$B:$B,$A35,'Cases &amp; Fees'!$A:$A,$A$1,'Cases &amp; Fees'!$D:$D,"Assoc")</f>
        <v>36</v>
      </c>
      <c r="E35" s="8">
        <f t="shared" si="1"/>
        <v>8.3333333333333329E-2</v>
      </c>
      <c r="F35" s="9">
        <f>SUMIFS('Cases &amp; Fees'!$F:$F,'Cases &amp; Fees'!$B:$B,'2015 Overview'!$A35,'Cases &amp; Fees'!$A:$A,$A$1,'Cases &amp; Fees'!$D:$D,"Assoc")</f>
        <v>553860.72</v>
      </c>
      <c r="G35" s="9">
        <f>SUMIFS('Cases &amp; Fees'!$H:$H,'Cases &amp; Fees'!$B:$B,'2015 Overview'!$A35,'Cases &amp; Fees'!$A:$A,$A$1,'Cases &amp; Fees'!$D:$D,"Assoc")</f>
        <v>184620.24000000008</v>
      </c>
      <c r="H35" s="9">
        <f>SUMIFS('Cases &amp; Fees'!$I:$I,'Cases &amp; Fees'!$B:$B,'2015 Overview'!$A35,'Cases &amp; Fees'!$A:$A,$A$1,'Cases &amp; Fees'!$D:$D,"Assoc")</f>
        <v>123080.16</v>
      </c>
      <c r="I35" s="9">
        <f>SUMIFS('Cases &amp; Fees'!$J:$J,'Cases &amp; Fees'!$B:$B,'2015 Overview'!$A35,'Cases &amp; Fees'!$A:$A,$A$1,'Cases &amp; Fees'!$D:$D,"Assoc")</f>
        <v>0</v>
      </c>
      <c r="J35" s="9">
        <f>SUMIFS('Cases &amp; Fees'!$K:$K,'Cases &amp; Fees'!$B:$B,'2015 Overview'!$A35,'Cases &amp; Fees'!$A:$A,$A$1,'Cases &amp; Fees'!$D:$D,"Assoc")</f>
        <v>61540.08</v>
      </c>
      <c r="K35" s="52"/>
      <c r="L35" s="52"/>
      <c r="M35" s="1"/>
    </row>
    <row r="36" spans="1:13" ht="15.75" thickBot="1" x14ac:dyDescent="0.3">
      <c r="A36" s="6" t="str">
        <f>'2015 Overview'!A18</f>
        <v>N</v>
      </c>
      <c r="B36" s="18">
        <f>'2015 Overview'!B18</f>
        <v>5000</v>
      </c>
      <c r="C36" s="18">
        <f>'2015 Overview'!C18</f>
        <v>9999</v>
      </c>
      <c r="D36" s="6">
        <f>COUNTIFS('Cases &amp; Fees'!$B:$B,$A36,'Cases &amp; Fees'!$A:$A,$A$1,'Cases &amp; Fees'!$D:$D,"Assoc")</f>
        <v>54</v>
      </c>
      <c r="E36" s="8">
        <f t="shared" si="1"/>
        <v>0.125</v>
      </c>
      <c r="F36" s="9">
        <f>SUMIFS('Cases &amp; Fees'!$F:$F,'Cases &amp; Fees'!$B:$B,'2015 Overview'!$A36,'Cases &amp; Fees'!$A:$A,$A$1,'Cases &amp; Fees'!$D:$D,"Assoc")</f>
        <v>418366.97999999986</v>
      </c>
      <c r="G36" s="9">
        <f>SUMIFS('Cases &amp; Fees'!$H:$H,'Cases &amp; Fees'!$B:$B,'2015 Overview'!$A36,'Cases &amp; Fees'!$A:$A,$A$1,'Cases &amp; Fees'!$D:$D,"Assoc")</f>
        <v>139455.66000000003</v>
      </c>
      <c r="H36" s="9">
        <f>SUMIFS('Cases &amp; Fees'!$I:$I,'Cases &amp; Fees'!$B:$B,'2015 Overview'!$A36,'Cases &amp; Fees'!$A:$A,$A$1,'Cases &amp; Fees'!$D:$D,"Assoc")</f>
        <v>92970.440000000075</v>
      </c>
      <c r="I36" s="9">
        <f>SUMIFS('Cases &amp; Fees'!$J:$J,'Cases &amp; Fees'!$B:$B,'2015 Overview'!$A36,'Cases &amp; Fees'!$A:$A,$A$1,'Cases &amp; Fees'!$D:$D,"Assoc")</f>
        <v>0</v>
      </c>
      <c r="J36" s="9">
        <f>SUMIFS('Cases &amp; Fees'!$K:$K,'Cases &amp; Fees'!$B:$B,'2015 Overview'!$A36,'Cases &amp; Fees'!$A:$A,$A$1,'Cases &amp; Fees'!$D:$D,"Assoc")</f>
        <v>46485.220000000038</v>
      </c>
      <c r="K36" s="52"/>
      <c r="L36" s="52"/>
      <c r="M36" s="1"/>
    </row>
    <row r="37" spans="1:13" x14ac:dyDescent="0.25">
      <c r="A37" s="6">
        <f>'2015 Overview'!A19</f>
        <v>0</v>
      </c>
      <c r="B37" s="18">
        <f>'2015 Overview'!B19</f>
        <v>0</v>
      </c>
      <c r="C37" s="18">
        <f>'2015 Overview'!C19</f>
        <v>4999</v>
      </c>
      <c r="D37" s="6">
        <f>COUNTIFS('Cases &amp; Fees'!$B:$B,$A37,'Cases &amp; Fees'!$A:$A,$A$1,'Cases &amp; Fees'!$D:$D,"Assoc")</f>
        <v>32</v>
      </c>
      <c r="E37" s="8">
        <f t="shared" si="1"/>
        <v>7.407407407407407E-2</v>
      </c>
      <c r="F37" s="9">
        <f>SUMIFS('Cases &amp; Fees'!$F:$F,'Cases &amp; Fees'!$B:$B,'2015 Overview'!$A37,'Cases &amp; Fees'!$A:$A,$A$1,'Cases &amp; Fees'!$D:$D,"Assoc")</f>
        <v>822035.33999999985</v>
      </c>
      <c r="G37" s="9">
        <f>SUMIFS('Cases &amp; Fees'!$H:$H,'Cases &amp; Fees'!$B:$B,'2015 Overview'!$A37,'Cases &amp; Fees'!$A:$A,$A$1,'Cases &amp; Fees'!$D:$D,"Assoc")</f>
        <v>274011.77999999991</v>
      </c>
      <c r="H37" s="9">
        <f>SUMIFS('Cases &amp; Fees'!$I:$I,'Cases &amp; Fees'!$B:$B,'2015 Overview'!$A37,'Cases &amp; Fees'!$A:$A,$A$1,'Cases &amp; Fees'!$D:$D,"Assoc")</f>
        <v>182674.52000000002</v>
      </c>
      <c r="I37" s="9">
        <f>SUMIFS('Cases &amp; Fees'!$J:$J,'Cases &amp; Fees'!$B:$B,'2015 Overview'!$A37,'Cases &amp; Fees'!$A:$A,$A$1,'Cases &amp; Fees'!$D:$D,"Assoc")</f>
        <v>0</v>
      </c>
      <c r="J37" s="61">
        <f>SUMIFS('Cases &amp; Fees'!$K:$K,'Cases &amp; Fees'!$B:$B,'2015 Overview'!$A37,'Cases &amp; Fees'!$A:$A,$A$1,'Cases &amp; Fees'!$D:$D,"Assoc")</f>
        <v>91337.260000000009</v>
      </c>
      <c r="K37" s="63" t="s">
        <v>147</v>
      </c>
      <c r="L37" s="52"/>
      <c r="M37" s="1"/>
    </row>
    <row r="38" spans="1:13" ht="15.75" thickBot="1" x14ac:dyDescent="0.3">
      <c r="A38" s="19"/>
      <c r="B38" s="19"/>
      <c r="C38" s="20"/>
      <c r="D38" s="19">
        <f>SUM(D24:D37)</f>
        <v>148</v>
      </c>
      <c r="E38" s="21">
        <f>SUM(E24:E37)</f>
        <v>0.34259259259259256</v>
      </c>
      <c r="F38" s="22">
        <f>SUM(F24:F37)</f>
        <v>3259817.46</v>
      </c>
      <c r="G38" s="22">
        <f>SUM(G24:G37)</f>
        <v>1086605.82</v>
      </c>
      <c r="H38" s="22">
        <f>SUM(H24:H37)</f>
        <v>724403.88000000012</v>
      </c>
      <c r="I38" s="22">
        <f>SUM(I24:I37)</f>
        <v>0</v>
      </c>
      <c r="J38" s="62">
        <f>SUM(J24:J37)</f>
        <v>362201.94000000006</v>
      </c>
      <c r="K38" s="64">
        <f>J38/D38</f>
        <v>2447.3104054054056</v>
      </c>
      <c r="L38" s="52"/>
      <c r="M38" s="52"/>
    </row>
    <row r="40" spans="1:13" ht="19.5" thickBot="1" x14ac:dyDescent="0.35">
      <c r="A40" s="60" t="s">
        <v>26</v>
      </c>
      <c r="K40" s="52"/>
      <c r="L40" s="52"/>
      <c r="M40" s="52"/>
    </row>
    <row r="41" spans="1:13" x14ac:dyDescent="0.25">
      <c r="A41" s="16" t="s">
        <v>3</v>
      </c>
      <c r="B41" s="17" t="s">
        <v>4</v>
      </c>
      <c r="C41" s="17" t="s">
        <v>5</v>
      </c>
      <c r="D41" s="17" t="s">
        <v>6</v>
      </c>
      <c r="E41" s="17" t="s">
        <v>7</v>
      </c>
      <c r="F41" s="4" t="s">
        <v>8</v>
      </c>
      <c r="G41" s="4" t="s">
        <v>9</v>
      </c>
      <c r="H41" s="4" t="s">
        <v>10</v>
      </c>
      <c r="I41" s="4" t="s">
        <v>11</v>
      </c>
      <c r="J41" s="5" t="s">
        <v>12</v>
      </c>
      <c r="K41" s="52"/>
      <c r="L41" s="52"/>
      <c r="M41" s="52"/>
    </row>
    <row r="42" spans="1:13" x14ac:dyDescent="0.25">
      <c r="A42" s="6" t="str">
        <f>'2015 Overview'!A24</f>
        <v>A</v>
      </c>
      <c r="B42" s="18">
        <f>'2015 Overview'!B24</f>
        <v>5000000</v>
      </c>
      <c r="C42" s="18">
        <v>10000000</v>
      </c>
      <c r="D42" s="6">
        <f t="shared" ref="D42:D55" si="2">D6-D24</f>
        <v>0</v>
      </c>
      <c r="E42" s="8">
        <f>D42/$D$20</f>
        <v>0</v>
      </c>
      <c r="F42" s="24">
        <f t="shared" ref="F42:J55" si="3">F6-F24</f>
        <v>0</v>
      </c>
      <c r="G42" s="24">
        <f t="shared" si="3"/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52"/>
      <c r="L42" s="52"/>
      <c r="M42" s="52"/>
    </row>
    <row r="43" spans="1:13" x14ac:dyDescent="0.25">
      <c r="A43" s="6" t="str">
        <f>'2015 Overview'!A25</f>
        <v>B</v>
      </c>
      <c r="B43" s="18">
        <f>'2015 Overview'!B25</f>
        <v>3000000</v>
      </c>
      <c r="C43" s="18">
        <f>'2015 Overview'!C25</f>
        <v>4999999</v>
      </c>
      <c r="D43" s="6">
        <f t="shared" si="2"/>
        <v>4</v>
      </c>
      <c r="E43" s="8">
        <f t="shared" ref="E43:E55" si="4">D43/$D$20</f>
        <v>9.2592592592592587E-3</v>
      </c>
      <c r="F43" s="24">
        <f t="shared" si="3"/>
        <v>14500000</v>
      </c>
      <c r="G43" s="24">
        <f t="shared" si="3"/>
        <v>3166666.66</v>
      </c>
      <c r="H43" s="24">
        <f t="shared" si="3"/>
        <v>0</v>
      </c>
      <c r="I43" s="24">
        <f t="shared" si="3"/>
        <v>0</v>
      </c>
      <c r="J43" s="24">
        <f t="shared" si="3"/>
        <v>3166666.66</v>
      </c>
      <c r="K43" s="52"/>
      <c r="L43" s="52"/>
      <c r="M43" s="52"/>
    </row>
    <row r="44" spans="1:13" x14ac:dyDescent="0.25">
      <c r="A44" s="6" t="str">
        <f>'2015 Overview'!A26</f>
        <v>C</v>
      </c>
      <c r="B44" s="18">
        <f>'2015 Overview'!B26</f>
        <v>2000000</v>
      </c>
      <c r="C44" s="18">
        <f>'2015 Overview'!C26</f>
        <v>2999999</v>
      </c>
      <c r="D44" s="6">
        <f t="shared" si="2"/>
        <v>0</v>
      </c>
      <c r="E44" s="8">
        <f t="shared" si="4"/>
        <v>0</v>
      </c>
      <c r="F44" s="24">
        <f t="shared" si="3"/>
        <v>0</v>
      </c>
      <c r="G44" s="24">
        <f t="shared" si="3"/>
        <v>0</v>
      </c>
      <c r="H44" s="24">
        <f t="shared" si="3"/>
        <v>0</v>
      </c>
      <c r="I44" s="24">
        <f t="shared" si="3"/>
        <v>0</v>
      </c>
      <c r="J44" s="24">
        <f t="shared" si="3"/>
        <v>0</v>
      </c>
      <c r="K44" s="52"/>
      <c r="L44" s="52"/>
      <c r="M44" s="52"/>
    </row>
    <row r="45" spans="1:13" x14ac:dyDescent="0.25">
      <c r="A45" s="6" t="str">
        <f>'2015 Overview'!A27</f>
        <v>D</v>
      </c>
      <c r="B45" s="18">
        <f>'2015 Overview'!B27</f>
        <v>1000000</v>
      </c>
      <c r="C45" s="18">
        <f>'2015 Overview'!C27</f>
        <v>1999999</v>
      </c>
      <c r="D45" s="6">
        <f t="shared" si="2"/>
        <v>6</v>
      </c>
      <c r="E45" s="8">
        <f t="shared" si="4"/>
        <v>1.3888888888888888E-2</v>
      </c>
      <c r="F45" s="24">
        <f t="shared" si="3"/>
        <v>7540000</v>
      </c>
      <c r="G45" s="24">
        <f t="shared" si="3"/>
        <v>2500000</v>
      </c>
      <c r="H45" s="24">
        <f t="shared" si="3"/>
        <v>0</v>
      </c>
      <c r="I45" s="24">
        <f t="shared" si="3"/>
        <v>0</v>
      </c>
      <c r="J45" s="24">
        <f t="shared" si="3"/>
        <v>2500000</v>
      </c>
      <c r="K45" s="52"/>
      <c r="L45" s="52"/>
      <c r="M45" s="52"/>
    </row>
    <row r="46" spans="1:13" x14ac:dyDescent="0.25">
      <c r="A46" s="6" t="str">
        <f>'2015 Overview'!A28</f>
        <v>E</v>
      </c>
      <c r="B46" s="18">
        <f>'2015 Overview'!B28</f>
        <v>750000</v>
      </c>
      <c r="C46" s="18">
        <f>'2015 Overview'!C28</f>
        <v>999999</v>
      </c>
      <c r="D46" s="6">
        <f t="shared" si="2"/>
        <v>2</v>
      </c>
      <c r="E46" s="8">
        <f t="shared" si="4"/>
        <v>4.6296296296296294E-3</v>
      </c>
      <c r="F46" s="24">
        <f t="shared" si="3"/>
        <v>1550000</v>
      </c>
      <c r="G46" s="24">
        <f t="shared" si="3"/>
        <v>516666.66</v>
      </c>
      <c r="H46" s="24">
        <f t="shared" si="3"/>
        <v>0</v>
      </c>
      <c r="I46" s="24">
        <f t="shared" si="3"/>
        <v>0</v>
      </c>
      <c r="J46" s="24">
        <f t="shared" si="3"/>
        <v>516666.66</v>
      </c>
      <c r="K46" s="52"/>
      <c r="L46" s="52"/>
      <c r="M46" s="52"/>
    </row>
    <row r="47" spans="1:13" x14ac:dyDescent="0.25">
      <c r="A47" s="6" t="str">
        <f>'2015 Overview'!A29</f>
        <v>F</v>
      </c>
      <c r="B47" s="18">
        <f>'2015 Overview'!B29</f>
        <v>500000</v>
      </c>
      <c r="C47" s="18">
        <f>'2015 Overview'!C29</f>
        <v>749999</v>
      </c>
      <c r="D47" s="6">
        <f t="shared" si="2"/>
        <v>8</v>
      </c>
      <c r="E47" s="8">
        <f t="shared" si="4"/>
        <v>1.8518518518518517E-2</v>
      </c>
      <c r="F47" s="24">
        <f t="shared" si="3"/>
        <v>4375925.1400000006</v>
      </c>
      <c r="G47" s="24">
        <f t="shared" si="3"/>
        <v>1451034.3533333333</v>
      </c>
      <c r="H47" s="24">
        <f t="shared" si="3"/>
        <v>0</v>
      </c>
      <c r="I47" s="24">
        <f t="shared" si="3"/>
        <v>0</v>
      </c>
      <c r="J47" s="24">
        <f t="shared" si="3"/>
        <v>1451034.3533333333</v>
      </c>
      <c r="K47" s="52"/>
      <c r="L47" s="52"/>
      <c r="M47" s="52"/>
    </row>
    <row r="48" spans="1:13" x14ac:dyDescent="0.25">
      <c r="A48" s="6" t="str">
        <f>'2015 Overview'!A30</f>
        <v>G</v>
      </c>
      <c r="B48" s="18">
        <f>'2015 Overview'!B30</f>
        <v>250000</v>
      </c>
      <c r="C48" s="18">
        <f>'2015 Overview'!C30</f>
        <v>499999</v>
      </c>
      <c r="D48" s="6">
        <f t="shared" si="2"/>
        <v>24</v>
      </c>
      <c r="E48" s="8">
        <f t="shared" si="4"/>
        <v>5.5555555555555552E-2</v>
      </c>
      <c r="F48" s="24">
        <f t="shared" si="3"/>
        <v>7670000</v>
      </c>
      <c r="G48" s="24">
        <f t="shared" si="3"/>
        <v>2313333.2800000003</v>
      </c>
      <c r="H48" s="24">
        <f t="shared" si="3"/>
        <v>0</v>
      </c>
      <c r="I48" s="24">
        <f t="shared" si="3"/>
        <v>-84999.98000000001</v>
      </c>
      <c r="J48" s="24">
        <f t="shared" si="3"/>
        <v>2438333.2600000007</v>
      </c>
      <c r="K48" s="52"/>
      <c r="L48" s="52"/>
      <c r="M48" s="52"/>
    </row>
    <row r="49" spans="1:13" x14ac:dyDescent="0.25">
      <c r="A49" s="6" t="str">
        <f>'2015 Overview'!A31</f>
        <v>I</v>
      </c>
      <c r="B49" s="18">
        <f>'2015 Overview'!B31</f>
        <v>100000</v>
      </c>
      <c r="C49" s="18">
        <f>'2015 Overview'!C31</f>
        <v>249999</v>
      </c>
      <c r="D49" s="6">
        <f t="shared" si="2"/>
        <v>66</v>
      </c>
      <c r="E49" s="8">
        <f t="shared" si="4"/>
        <v>0.15277777777777779</v>
      </c>
      <c r="F49" s="24">
        <f t="shared" si="3"/>
        <v>9312389.9999999981</v>
      </c>
      <c r="G49" s="24">
        <f t="shared" si="3"/>
        <v>2901926.4600000018</v>
      </c>
      <c r="H49" s="24">
        <f t="shared" si="3"/>
        <v>0</v>
      </c>
      <c r="I49" s="24">
        <f t="shared" si="3"/>
        <v>-140866.62</v>
      </c>
      <c r="J49" s="24">
        <f t="shared" si="3"/>
        <v>3042793.0800000005</v>
      </c>
      <c r="K49" s="52"/>
      <c r="L49" s="52"/>
      <c r="M49" s="52"/>
    </row>
    <row r="50" spans="1:13" x14ac:dyDescent="0.25">
      <c r="A50" s="6" t="str">
        <f>'2015 Overview'!A32</f>
        <v>J</v>
      </c>
      <c r="B50" s="18">
        <f>'2015 Overview'!B32</f>
        <v>75000</v>
      </c>
      <c r="C50" s="18">
        <f>'2015 Overview'!C32</f>
        <v>99999</v>
      </c>
      <c r="D50" s="6">
        <f t="shared" si="2"/>
        <v>38</v>
      </c>
      <c r="E50" s="8">
        <f t="shared" si="4"/>
        <v>8.7962962962962965E-2</v>
      </c>
      <c r="F50" s="24">
        <f t="shared" si="3"/>
        <v>3274606.86</v>
      </c>
      <c r="G50" s="24">
        <f t="shared" si="3"/>
        <v>1109782.1199999999</v>
      </c>
      <c r="H50" s="24">
        <f t="shared" si="3"/>
        <v>0</v>
      </c>
      <c r="I50" s="24">
        <f t="shared" si="3"/>
        <v>-50225.14</v>
      </c>
      <c r="J50" s="24">
        <f t="shared" si="3"/>
        <v>1160007.2599999998</v>
      </c>
      <c r="K50" s="52"/>
    </row>
    <row r="51" spans="1:13" x14ac:dyDescent="0.25">
      <c r="A51" s="6" t="str">
        <f>'2015 Overview'!A33</f>
        <v>K</v>
      </c>
      <c r="B51" s="18">
        <f>'2015 Overview'!B33</f>
        <v>50000</v>
      </c>
      <c r="C51" s="18">
        <f>'2015 Overview'!C33</f>
        <v>47999</v>
      </c>
      <c r="D51" s="6">
        <f t="shared" si="2"/>
        <v>0</v>
      </c>
      <c r="E51" s="8">
        <f t="shared" si="4"/>
        <v>0</v>
      </c>
      <c r="F51" s="24">
        <f t="shared" si="3"/>
        <v>0</v>
      </c>
      <c r="G51" s="24">
        <f t="shared" si="3"/>
        <v>0</v>
      </c>
      <c r="H51" s="24">
        <f t="shared" si="3"/>
        <v>0</v>
      </c>
      <c r="I51" s="24">
        <f t="shared" si="3"/>
        <v>0</v>
      </c>
      <c r="J51" s="24">
        <f t="shared" si="3"/>
        <v>0</v>
      </c>
      <c r="K51" s="52"/>
    </row>
    <row r="52" spans="1:13" x14ac:dyDescent="0.25">
      <c r="A52" s="6" t="str">
        <f>'2015 Overview'!A34</f>
        <v>L</v>
      </c>
      <c r="B52" s="18">
        <f>'2015 Overview'!B34</f>
        <v>25000</v>
      </c>
      <c r="C52" s="18">
        <f>'2015 Overview'!C34</f>
        <v>49999</v>
      </c>
      <c r="D52" s="6">
        <f t="shared" si="2"/>
        <v>58</v>
      </c>
      <c r="E52" s="8">
        <f t="shared" si="4"/>
        <v>0.13425925925925927</v>
      </c>
      <c r="F52" s="24">
        <f t="shared" si="3"/>
        <v>2018262.5200000009</v>
      </c>
      <c r="G52" s="24">
        <f t="shared" si="3"/>
        <v>671256.15333333332</v>
      </c>
      <c r="H52" s="24">
        <f t="shared" si="3"/>
        <v>0</v>
      </c>
      <c r="I52" s="24">
        <f t="shared" si="3"/>
        <v>-88583.10000000002</v>
      </c>
      <c r="J52" s="24">
        <f t="shared" si="3"/>
        <v>759839.2533333333</v>
      </c>
      <c r="K52" s="52"/>
    </row>
    <row r="53" spans="1:13" x14ac:dyDescent="0.25">
      <c r="A53" s="6" t="str">
        <f>'2015 Overview'!A35</f>
        <v>M</v>
      </c>
      <c r="B53" s="18">
        <f>'2015 Overview'!B35</f>
        <v>10000</v>
      </c>
      <c r="C53" s="18">
        <f>'2015 Overview'!C35</f>
        <v>24999</v>
      </c>
      <c r="D53" s="6">
        <f t="shared" si="2"/>
        <v>34</v>
      </c>
      <c r="E53" s="8">
        <f t="shared" si="4"/>
        <v>7.8703703703703706E-2</v>
      </c>
      <c r="F53" s="24">
        <f t="shared" si="3"/>
        <v>577106.26000000024</v>
      </c>
      <c r="G53" s="24">
        <f t="shared" si="3"/>
        <v>192368.61999999985</v>
      </c>
      <c r="H53" s="24">
        <f t="shared" si="3"/>
        <v>0</v>
      </c>
      <c r="I53" s="24">
        <f t="shared" si="3"/>
        <v>-21727.519999999997</v>
      </c>
      <c r="J53" s="24">
        <f t="shared" si="3"/>
        <v>214096.13999999996</v>
      </c>
      <c r="K53" s="52"/>
    </row>
    <row r="54" spans="1:13" ht="15.75" thickBot="1" x14ac:dyDescent="0.3">
      <c r="A54" s="6" t="str">
        <f>'2015 Overview'!A36</f>
        <v>N</v>
      </c>
      <c r="B54" s="18">
        <f>'2015 Overview'!B36</f>
        <v>5000</v>
      </c>
      <c r="C54" s="18">
        <f>'2015 Overview'!C36</f>
        <v>9999</v>
      </c>
      <c r="D54" s="6">
        <f t="shared" si="2"/>
        <v>8</v>
      </c>
      <c r="E54" s="8">
        <f t="shared" si="4"/>
        <v>1.8518518518518517E-2</v>
      </c>
      <c r="F54" s="24">
        <f t="shared" si="3"/>
        <v>60719.680000000051</v>
      </c>
      <c r="G54" s="24">
        <f t="shared" si="3"/>
        <v>20239.879999999976</v>
      </c>
      <c r="H54" s="24">
        <f t="shared" si="3"/>
        <v>0</v>
      </c>
      <c r="I54" s="24">
        <f t="shared" si="3"/>
        <v>-800</v>
      </c>
      <c r="J54" s="24">
        <f t="shared" si="3"/>
        <v>21039.879999999997</v>
      </c>
      <c r="K54" s="52"/>
    </row>
    <row r="55" spans="1:13" x14ac:dyDescent="0.25">
      <c r="A55" s="6">
        <f>'2015 Overview'!A37</f>
        <v>0</v>
      </c>
      <c r="B55" s="18">
        <f>'2015 Overview'!B37</f>
        <v>0</v>
      </c>
      <c r="C55" s="18">
        <f>'2015 Overview'!C37</f>
        <v>4999</v>
      </c>
      <c r="D55" s="6">
        <f t="shared" si="2"/>
        <v>36</v>
      </c>
      <c r="E55" s="8">
        <f t="shared" si="4"/>
        <v>8.3333333333333329E-2</v>
      </c>
      <c r="F55" s="24">
        <f t="shared" si="3"/>
        <v>1881280.3400000008</v>
      </c>
      <c r="G55" s="24">
        <f t="shared" si="3"/>
        <v>620772.60000000033</v>
      </c>
      <c r="H55" s="24">
        <f t="shared" si="3"/>
        <v>0</v>
      </c>
      <c r="I55" s="24">
        <f t="shared" si="3"/>
        <v>-40163.72</v>
      </c>
      <c r="J55" s="65">
        <f t="shared" si="3"/>
        <v>660936.31999999972</v>
      </c>
      <c r="K55" s="63" t="s">
        <v>147</v>
      </c>
    </row>
    <row r="56" spans="1:13" ht="15.75" thickBot="1" x14ac:dyDescent="0.3">
      <c r="A56" s="19"/>
      <c r="B56" s="19"/>
      <c r="C56" s="20"/>
      <c r="D56" s="19">
        <f>SUM(D42:D55)</f>
        <v>284</v>
      </c>
      <c r="E56" s="21">
        <f>SUM(E42:E55)</f>
        <v>0.65740740740740744</v>
      </c>
      <c r="F56" s="22">
        <f>SUM(F42:F54)</f>
        <v>50879010.460000001</v>
      </c>
      <c r="G56" s="22">
        <f>SUM(G42:G54)</f>
        <v>14843274.186666667</v>
      </c>
      <c r="H56" s="22">
        <f>SUM(H42:H54)</f>
        <v>0</v>
      </c>
      <c r="I56" s="22">
        <f>SUM(I42:I55)</f>
        <v>-427366.08000000007</v>
      </c>
      <c r="J56" s="62">
        <f>SUM(J42:J54)</f>
        <v>15270476.546666669</v>
      </c>
      <c r="K56" s="64">
        <f>J56/D56</f>
        <v>53769.28361502348</v>
      </c>
    </row>
  </sheetData>
  <mergeCells count="1">
    <mergeCell ref="B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C14" sqref="C14"/>
    </sheetView>
  </sheetViews>
  <sheetFormatPr defaultRowHeight="15" x14ac:dyDescent="0.25"/>
  <cols>
    <col min="1" max="1" width="10.140625" style="2" customWidth="1"/>
    <col min="2" max="3" width="14.7109375" style="2" customWidth="1"/>
    <col min="4" max="5" width="9" style="2" customWidth="1"/>
    <col min="6" max="10" width="14.28515625" style="2" customWidth="1"/>
    <col min="11" max="11" width="12.7109375" customWidth="1"/>
  </cols>
  <sheetData>
    <row r="1" spans="1:10" ht="28.5" x14ac:dyDescent="0.45">
      <c r="A1" s="25">
        <v>2015</v>
      </c>
      <c r="B1" s="25" t="s">
        <v>0</v>
      </c>
    </row>
    <row r="2" spans="1:10" s="52" customFormat="1" ht="18.75" customHeight="1" x14ac:dyDescent="0.45">
      <c r="A2" s="67" t="s">
        <v>151</v>
      </c>
      <c r="B2" s="68"/>
      <c r="C2" s="69"/>
      <c r="D2" s="69"/>
      <c r="E2" s="69"/>
      <c r="F2" s="69"/>
      <c r="G2" s="69"/>
      <c r="H2" s="69"/>
      <c r="I2" s="2"/>
      <c r="J2" s="2"/>
    </row>
    <row r="3" spans="1:10" ht="18.75" x14ac:dyDescent="0.3">
      <c r="A3" s="60" t="s">
        <v>1</v>
      </c>
    </row>
    <row r="4" spans="1:10" x14ac:dyDescent="0.25">
      <c r="B4" s="53" t="s">
        <v>2</v>
      </c>
      <c r="C4" s="54"/>
      <c r="J4" s="3"/>
    </row>
    <row r="5" spans="1:10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5" t="s">
        <v>12</v>
      </c>
    </row>
    <row r="6" spans="1:10" x14ac:dyDescent="0.25">
      <c r="A6" s="6" t="s">
        <v>13</v>
      </c>
      <c r="B6" s="7">
        <v>5000000</v>
      </c>
      <c r="C6" s="7">
        <v>10000000</v>
      </c>
      <c r="D6" s="6">
        <f>COUNTIFS('Cases &amp; Fees'!$B:$B,$A6,'Cases &amp; Fees'!$A:$A,$A$1)</f>
        <v>0</v>
      </c>
      <c r="E6" s="8">
        <f t="shared" ref="E6:E19" si="0">D6/$D$20</f>
        <v>0</v>
      </c>
      <c r="F6" s="9">
        <f>SUMIFS('Cases &amp; Fees'!$F:$F,'Cases &amp; Fees'!$B:$B,'2015 Overview'!$A6,'Cases &amp; Fees'!$A:$A,$A$1)</f>
        <v>0</v>
      </c>
      <c r="G6" s="9">
        <f>SUMIFS('Cases &amp; Fees'!$H:$H,'Cases &amp; Fees'!$B:$B,'2015 Overview'!$A6,'Cases &amp; Fees'!$A:$A,$A$1)</f>
        <v>0</v>
      </c>
      <c r="H6" s="9">
        <f>SUMIFS('Cases &amp; Fees'!$I:$I,'Cases &amp; Fees'!$B:$B,'2015 Overview'!$A6,'Cases &amp; Fees'!$A:$A,$A$1)</f>
        <v>0</v>
      </c>
      <c r="I6" s="9">
        <f>SUMIFS('Cases &amp; Fees'!$J:$J,'Cases &amp; Fees'!$B:$B,'2015 Overview'!$A6,'Cases &amp; Fees'!$A:$A,$A$1)</f>
        <v>0</v>
      </c>
      <c r="J6" s="9">
        <f>SUMIFS('Cases &amp; Fees'!$K:$K,'Cases &amp; Fees'!$B:$B,'2015 Overview'!$A6,'Cases &amp; Fees'!$A:$A,$A$1)</f>
        <v>0</v>
      </c>
    </row>
    <row r="7" spans="1:10" x14ac:dyDescent="0.25">
      <c r="A7" s="6" t="s">
        <v>14</v>
      </c>
      <c r="B7" s="7">
        <v>3000000</v>
      </c>
      <c r="C7" s="7">
        <v>4999999</v>
      </c>
      <c r="D7" s="6">
        <f>COUNTIFS('Cases &amp; Fees'!$B:$B,$A7,'Cases &amp; Fees'!$A:$A,$A$1)</f>
        <v>2</v>
      </c>
      <c r="E7" s="8">
        <f t="shared" si="0"/>
        <v>6.0975609756097563E-3</v>
      </c>
      <c r="F7" s="9">
        <f>SUMIFS('Cases &amp; Fees'!$F:$F,'Cases &amp; Fees'!$B:$B,'2015 Overview'!$A7,'Cases &amp; Fees'!$A:$A,$A$1)</f>
        <v>5200000</v>
      </c>
      <c r="G7" s="9">
        <f>SUMIFS('Cases &amp; Fees'!$H:$H,'Cases &amp; Fees'!$B:$B,'2015 Overview'!$A7,'Cases &amp; Fees'!$A:$A,$A$1)</f>
        <v>1733333.34</v>
      </c>
      <c r="H7" s="9">
        <f>SUMIFS('Cases &amp; Fees'!$I:$I,'Cases &amp; Fees'!$B:$B,'2015 Overview'!$A7,'Cases &amp; Fees'!$A:$A,$A$1)</f>
        <v>0</v>
      </c>
      <c r="I7" s="9">
        <f>SUMIFS('Cases &amp; Fees'!$J:$J,'Cases &amp; Fees'!$B:$B,'2015 Overview'!$A7,'Cases &amp; Fees'!$A:$A,$A$1)</f>
        <v>0</v>
      </c>
      <c r="J7" s="9">
        <f>SUMIFS('Cases &amp; Fees'!$K:$K,'Cases &amp; Fees'!$B:$B,'2015 Overview'!$A7,'Cases &amp; Fees'!$A:$A,$A$1)</f>
        <v>1733333.34</v>
      </c>
    </row>
    <row r="8" spans="1:10" x14ac:dyDescent="0.25">
      <c r="A8" s="6" t="s">
        <v>15</v>
      </c>
      <c r="B8" s="7">
        <v>2000000</v>
      </c>
      <c r="C8" s="7">
        <v>2999999</v>
      </c>
      <c r="D8" s="6">
        <f>COUNTIFS('Cases &amp; Fees'!$B:$B,$A8,'Cases &amp; Fees'!$A:$A,$A$1)</f>
        <v>0</v>
      </c>
      <c r="E8" s="8">
        <f t="shared" si="0"/>
        <v>0</v>
      </c>
      <c r="F8" s="9">
        <f>SUMIFS('Cases &amp; Fees'!$F:$F,'Cases &amp; Fees'!$B:$B,'2015 Overview'!$A8,'Cases &amp; Fees'!$A:$A,$A$1)</f>
        <v>0</v>
      </c>
      <c r="G8" s="9">
        <f>SUMIFS('Cases &amp; Fees'!$H:$H,'Cases &amp; Fees'!$B:$B,'2015 Overview'!$A8,'Cases &amp; Fees'!$A:$A,$A$1)</f>
        <v>0</v>
      </c>
      <c r="H8" s="9">
        <f>SUMIFS('Cases &amp; Fees'!$I:$I,'Cases &amp; Fees'!$B:$B,'2015 Overview'!$A8,'Cases &amp; Fees'!$A:$A,$A$1)</f>
        <v>0</v>
      </c>
      <c r="I8" s="9">
        <f>SUMIFS('Cases &amp; Fees'!$J:$J,'Cases &amp; Fees'!$B:$B,'2015 Overview'!$A8,'Cases &amp; Fees'!$A:$A,$A$1)</f>
        <v>0</v>
      </c>
      <c r="J8" s="9">
        <f>SUMIFS('Cases &amp; Fees'!$K:$K,'Cases &amp; Fees'!$B:$B,'2015 Overview'!$A8,'Cases &amp; Fees'!$A:$A,$A$1)</f>
        <v>0</v>
      </c>
    </row>
    <row r="9" spans="1:10" x14ac:dyDescent="0.25">
      <c r="A9" s="6" t="s">
        <v>16</v>
      </c>
      <c r="B9" s="7">
        <v>1000000</v>
      </c>
      <c r="C9" s="7">
        <v>1999999</v>
      </c>
      <c r="D9" s="6">
        <f>COUNTIFS('Cases &amp; Fees'!$B:$B,$A9,'Cases &amp; Fees'!$A:$A,$A$1)</f>
        <v>6</v>
      </c>
      <c r="E9" s="8">
        <f t="shared" si="0"/>
        <v>1.8292682926829267E-2</v>
      </c>
      <c r="F9" s="9">
        <f>SUMIFS('Cases &amp; Fees'!$F:$F,'Cases &amp; Fees'!$B:$B,'2015 Overview'!$A9,'Cases &amp; Fees'!$A:$A,$A$1)</f>
        <v>6959760</v>
      </c>
      <c r="G9" s="9">
        <f>SUMIFS('Cases &amp; Fees'!$H:$H,'Cases &amp; Fees'!$B:$B,'2015 Overview'!$A9,'Cases &amp; Fees'!$A:$A,$A$1)</f>
        <v>2319919.98</v>
      </c>
      <c r="H9" s="9">
        <f>SUMIFS('Cases &amp; Fees'!$I:$I,'Cases &amp; Fees'!$B:$B,'2015 Overview'!$A9,'Cases &amp; Fees'!$A:$A,$A$1)</f>
        <v>0</v>
      </c>
      <c r="I9" s="9">
        <f>SUMIFS('Cases &amp; Fees'!$J:$J,'Cases &amp; Fees'!$B:$B,'2015 Overview'!$A9,'Cases &amp; Fees'!$A:$A,$A$1)</f>
        <v>0</v>
      </c>
      <c r="J9" s="9">
        <f>SUMIFS('Cases &amp; Fees'!$K:$K,'Cases &amp; Fees'!$B:$B,'2015 Overview'!$A9,'Cases &amp; Fees'!$A:$A,$A$1)</f>
        <v>2319919.98</v>
      </c>
    </row>
    <row r="10" spans="1:10" x14ac:dyDescent="0.25">
      <c r="A10" s="6" t="s">
        <v>17</v>
      </c>
      <c r="B10" s="7">
        <v>750000</v>
      </c>
      <c r="C10" s="7">
        <v>999999</v>
      </c>
      <c r="D10" s="6">
        <f>COUNTIFS('Cases &amp; Fees'!$B:$B,$A10,'Cases &amp; Fees'!$A:$A,$A$1)</f>
        <v>8</v>
      </c>
      <c r="E10" s="8">
        <f t="shared" si="0"/>
        <v>2.4390243902439025E-2</v>
      </c>
      <c r="F10" s="9">
        <f>SUMIFS('Cases &amp; Fees'!$F:$F,'Cases &amp; Fees'!$B:$B,'2015 Overview'!$A10,'Cases &amp; Fees'!$A:$A,$A$1)</f>
        <v>6512532.1799999997</v>
      </c>
      <c r="G10" s="9">
        <f>SUMIFS('Cases &amp; Fees'!$H:$H,'Cases &amp; Fees'!$B:$B,'2015 Overview'!$A10,'Cases &amp; Fees'!$A:$A,$A$1)</f>
        <v>2270894.66</v>
      </c>
      <c r="H10" s="9">
        <f>SUMIFS('Cases &amp; Fees'!$I:$I,'Cases &amp; Fees'!$B:$B,'2015 Overview'!$A10,'Cases &amp; Fees'!$A:$A,$A$1)</f>
        <v>0</v>
      </c>
      <c r="I10" s="9">
        <f>SUMIFS('Cases &amp; Fees'!$J:$J,'Cases &amp; Fees'!$B:$B,'2015 Overview'!$A10,'Cases &amp; Fees'!$A:$A,$A$1)</f>
        <v>0</v>
      </c>
      <c r="J10" s="9">
        <f>SUMIFS('Cases &amp; Fees'!$K:$K,'Cases &amp; Fees'!$B:$B,'2015 Overview'!$A10,'Cases &amp; Fees'!$A:$A,$A$1)</f>
        <v>2270894.66</v>
      </c>
    </row>
    <row r="11" spans="1:10" x14ac:dyDescent="0.25">
      <c r="A11" s="6" t="s">
        <v>18</v>
      </c>
      <c r="B11" s="7">
        <v>500000</v>
      </c>
      <c r="C11" s="7">
        <v>749999</v>
      </c>
      <c r="D11" s="6">
        <f>COUNTIFS('Cases &amp; Fees'!$B:$B,$A11,'Cases &amp; Fees'!$A:$A,$A$1)</f>
        <v>8</v>
      </c>
      <c r="E11" s="8">
        <f t="shared" si="0"/>
        <v>2.4390243902439025E-2</v>
      </c>
      <c r="F11" s="9">
        <f>SUMIFS('Cases &amp; Fees'!$F:$F,'Cases &amp; Fees'!$B:$B,'2015 Overview'!$A11,'Cases &amp; Fees'!$A:$A,$A$1)</f>
        <v>4427569.42</v>
      </c>
      <c r="G11" s="9">
        <f>SUMIFS('Cases &amp; Fees'!$H:$H,'Cases &amp; Fees'!$B:$B,'2015 Overview'!$A11,'Cases &amp; Fees'!$A:$A,$A$1)</f>
        <v>1109189.76</v>
      </c>
      <c r="H11" s="9">
        <f>SUMIFS('Cases &amp; Fees'!$I:$I,'Cases &amp; Fees'!$B:$B,'2015 Overview'!$A11,'Cases &amp; Fees'!$A:$A,$A$1)</f>
        <v>0</v>
      </c>
      <c r="I11" s="9">
        <f>SUMIFS('Cases &amp; Fees'!$J:$J,'Cases &amp; Fees'!$B:$B,'2015 Overview'!$A11,'Cases &amp; Fees'!$A:$A,$A$1)</f>
        <v>0</v>
      </c>
      <c r="J11" s="9">
        <f>SUMIFS('Cases &amp; Fees'!$K:$K,'Cases &amp; Fees'!$B:$B,'2015 Overview'!$A11,'Cases &amp; Fees'!$A:$A,$A$1)</f>
        <v>2669189.7599999998</v>
      </c>
    </row>
    <row r="12" spans="1:10" x14ac:dyDescent="0.25">
      <c r="A12" s="6" t="s">
        <v>19</v>
      </c>
      <c r="B12" s="10">
        <v>250000</v>
      </c>
      <c r="C12" s="7">
        <v>499999</v>
      </c>
      <c r="D12" s="6">
        <f>COUNTIFS('Cases &amp; Fees'!$B:$B,$A12,'Cases &amp; Fees'!$A:$A,$A$1)</f>
        <v>10</v>
      </c>
      <c r="E12" s="8">
        <f t="shared" si="0"/>
        <v>3.048780487804878E-2</v>
      </c>
      <c r="F12" s="9">
        <f>SUMIFS('Cases &amp; Fees'!$F:$F,'Cases &amp; Fees'!$B:$B,'2015 Overview'!$A12,'Cases &amp; Fees'!$A:$A,$A$1)</f>
        <v>2985500</v>
      </c>
      <c r="G12" s="9">
        <f>SUMIFS('Cases &amp; Fees'!$H:$H,'Cases &amp; Fees'!$B:$B,'2015 Overview'!$A12,'Cases &amp; Fees'!$A:$A,$A$1)</f>
        <v>938499.96</v>
      </c>
      <c r="H12" s="9">
        <f>SUMIFS('Cases &amp; Fees'!$I:$I,'Cases &amp; Fees'!$B:$B,'2015 Overview'!$A12,'Cases &amp; Fees'!$A:$A,$A$1)</f>
        <v>0</v>
      </c>
      <c r="I12" s="9">
        <f>SUMIFS('Cases &amp; Fees'!$J:$J,'Cases &amp; Fees'!$B:$B,'2015 Overview'!$A12,'Cases &amp; Fees'!$A:$A,$A$1)</f>
        <v>0</v>
      </c>
      <c r="J12" s="9">
        <f>SUMIFS('Cases &amp; Fees'!$K:$K,'Cases &amp; Fees'!$B:$B,'2015 Overview'!$A12,'Cases &amp; Fees'!$A:$A,$A$1)</f>
        <v>938499.96</v>
      </c>
    </row>
    <row r="13" spans="1:10" x14ac:dyDescent="0.25">
      <c r="A13" s="6" t="s">
        <v>20</v>
      </c>
      <c r="B13" s="10">
        <v>100000</v>
      </c>
      <c r="C13" s="10">
        <v>249999</v>
      </c>
      <c r="D13" s="6">
        <f>COUNTIFS('Cases &amp; Fees'!$B:$B,$A13,'Cases &amp; Fees'!$A:$A,$A$1)</f>
        <v>54</v>
      </c>
      <c r="E13" s="8">
        <f t="shared" si="0"/>
        <v>0.16463414634146342</v>
      </c>
      <c r="F13" s="9">
        <f>SUMIFS('Cases &amp; Fees'!$F:$F,'Cases &amp; Fees'!$B:$B,'2015 Overview'!$A13,'Cases &amp; Fees'!$A:$A,$A$1)</f>
        <v>7013596.7800000012</v>
      </c>
      <c r="G13" s="9">
        <f>SUMIFS('Cases &amp; Fees'!$H:$H,'Cases &amp; Fees'!$B:$B,'2015 Overview'!$A13,'Cases &amp; Fees'!$A:$A,$A$1)</f>
        <v>2296613.02</v>
      </c>
      <c r="H13" s="9">
        <f>SUMIFS('Cases &amp; Fees'!$I:$I,'Cases &amp; Fees'!$B:$B,'2015 Overview'!$A13,'Cases &amp; Fees'!$A:$A,$A$1)</f>
        <v>0</v>
      </c>
      <c r="I13" s="9">
        <f>SUMIFS('Cases &amp; Fees'!$J:$J,'Cases &amp; Fees'!$B:$B,'2015 Overview'!$A13,'Cases &amp; Fees'!$A:$A,$A$1)</f>
        <v>-151891.32000000004</v>
      </c>
      <c r="J13" s="9">
        <f>SUMIFS('Cases &amp; Fees'!$K:$K,'Cases &amp; Fees'!$B:$B,'2015 Overview'!$A13,'Cases &amp; Fees'!$A:$A,$A$1)</f>
        <v>2144721.6999999997</v>
      </c>
    </row>
    <row r="14" spans="1:10" x14ac:dyDescent="0.25">
      <c r="A14" s="6" t="s">
        <v>21</v>
      </c>
      <c r="B14" s="10">
        <v>75000</v>
      </c>
      <c r="C14" s="10">
        <v>99999</v>
      </c>
      <c r="D14" s="6">
        <f>COUNTIFS('Cases &amp; Fees'!$B:$B,$A14,'Cases &amp; Fees'!$A:$A,$A$1)</f>
        <v>22</v>
      </c>
      <c r="E14" s="8">
        <f t="shared" si="0"/>
        <v>6.7073170731707321E-2</v>
      </c>
      <c r="F14" s="9">
        <f>SUMIFS('Cases &amp; Fees'!$F:$F,'Cases &amp; Fees'!$B:$B,'2015 Overview'!$A14,'Cases &amp; Fees'!$A:$A,$A$1)</f>
        <v>1793321.04</v>
      </c>
      <c r="G14" s="9">
        <f>SUMIFS('Cases &amp; Fees'!$H:$H,'Cases &amp; Fees'!$B:$B,'2015 Overview'!$A14,'Cases &amp; Fees'!$A:$A,$A$1)</f>
        <v>566573.60666666669</v>
      </c>
      <c r="H14" s="9">
        <f>SUMIFS('Cases &amp; Fees'!$I:$I,'Cases &amp; Fees'!$B:$B,'2015 Overview'!$A14,'Cases &amp; Fees'!$A:$A,$A$1)</f>
        <v>0</v>
      </c>
      <c r="I14" s="9">
        <f>SUMIFS('Cases &amp; Fees'!$J:$J,'Cases &amp; Fees'!$B:$B,'2015 Overview'!$A14,'Cases &amp; Fees'!$A:$A,$A$1)</f>
        <v>-10586.04</v>
      </c>
      <c r="J14" s="9">
        <f>SUMIFS('Cases &amp; Fees'!$K:$K,'Cases &amp; Fees'!$B:$B,'2015 Overview'!$A14,'Cases &amp; Fees'!$A:$A,$A$1)</f>
        <v>555987.56666666665</v>
      </c>
    </row>
    <row r="15" spans="1:10" x14ac:dyDescent="0.25">
      <c r="A15" s="6" t="s">
        <v>22</v>
      </c>
      <c r="B15" s="10">
        <v>50000</v>
      </c>
      <c r="C15" s="10">
        <v>47999</v>
      </c>
      <c r="D15" s="6">
        <f>COUNTIFS('Cases &amp; Fees'!$B:$B,$A15,'Cases &amp; Fees'!$A:$A,$A$1)</f>
        <v>0</v>
      </c>
      <c r="E15" s="8">
        <f t="shared" si="0"/>
        <v>0</v>
      </c>
      <c r="F15" s="9">
        <f>SUMIFS('Cases &amp; Fees'!$F:$F,'Cases &amp; Fees'!$B:$B,'2015 Overview'!$A15,'Cases &amp; Fees'!$A:$A,$A$1)</f>
        <v>0</v>
      </c>
      <c r="G15" s="9">
        <f>SUMIFS('Cases &amp; Fees'!$H:$H,'Cases &amp; Fees'!$B:$B,'2015 Overview'!$A15,'Cases &amp; Fees'!$A:$A,$A$1)</f>
        <v>0</v>
      </c>
      <c r="H15" s="9">
        <f>SUMIFS('Cases &amp; Fees'!$I:$I,'Cases &amp; Fees'!$B:$B,'2015 Overview'!$A15,'Cases &amp; Fees'!$A:$A,$A$1)</f>
        <v>0</v>
      </c>
      <c r="I15" s="9">
        <f>SUMIFS('Cases &amp; Fees'!$J:$J,'Cases &amp; Fees'!$B:$B,'2015 Overview'!$A15,'Cases &amp; Fees'!$A:$A,$A$1)</f>
        <v>0</v>
      </c>
      <c r="J15" s="9">
        <f>SUMIFS('Cases &amp; Fees'!$K:$K,'Cases &amp; Fees'!$B:$B,'2015 Overview'!$A15,'Cases &amp; Fees'!$A:$A,$A$1)</f>
        <v>0</v>
      </c>
    </row>
    <row r="16" spans="1:10" x14ac:dyDescent="0.25">
      <c r="A16" s="6" t="s">
        <v>23</v>
      </c>
      <c r="B16" s="10">
        <v>25000</v>
      </c>
      <c r="C16" s="10">
        <v>49999</v>
      </c>
      <c r="D16" s="6">
        <f>COUNTIFS('Cases &amp; Fees'!$B:$B,$A16,'Cases &amp; Fees'!$A:$A,$A$1)</f>
        <v>70</v>
      </c>
      <c r="E16" s="8">
        <f t="shared" si="0"/>
        <v>0.21341463414634146</v>
      </c>
      <c r="F16" s="9">
        <f>SUMIFS('Cases &amp; Fees'!$F:$F,'Cases &amp; Fees'!$B:$B,'2015 Overview'!$A16,'Cases &amp; Fees'!$A:$A,$A$1)</f>
        <v>2354453.7400000002</v>
      </c>
      <c r="G16" s="9">
        <f>SUMIFS('Cases &amp; Fees'!$H:$H,'Cases &amp; Fees'!$B:$B,'2015 Overview'!$A16,'Cases &amp; Fees'!$A:$A,$A$1)</f>
        <v>716844.42666666687</v>
      </c>
      <c r="H16" s="9">
        <f>SUMIFS('Cases &amp; Fees'!$I:$I,'Cases &amp; Fees'!$B:$B,'2015 Overview'!$A16,'Cases &amp; Fees'!$A:$A,$A$1)</f>
        <v>0</v>
      </c>
      <c r="I16" s="9">
        <f>SUMIFS('Cases &amp; Fees'!$J:$J,'Cases &amp; Fees'!$B:$B,'2015 Overview'!$A16,'Cases &amp; Fees'!$A:$A,$A$1)</f>
        <v>-75714.140000000014</v>
      </c>
      <c r="J16" s="9">
        <f>SUMIFS('Cases &amp; Fees'!$K:$K,'Cases &amp; Fees'!$B:$B,'2015 Overview'!$A16,'Cases &amp; Fees'!$A:$A,$A$1)</f>
        <v>641130.28666666686</v>
      </c>
    </row>
    <row r="17" spans="1:11" x14ac:dyDescent="0.25">
      <c r="A17" s="6" t="s">
        <v>24</v>
      </c>
      <c r="B17" s="10">
        <v>10000</v>
      </c>
      <c r="C17" s="10">
        <v>24999</v>
      </c>
      <c r="D17" s="6">
        <f>COUNTIFS('Cases &amp; Fees'!$B:$B,$A17,'Cases &amp; Fees'!$A:$A,$A$1)</f>
        <v>52</v>
      </c>
      <c r="E17" s="8">
        <f t="shared" si="0"/>
        <v>0.15853658536585366</v>
      </c>
      <c r="F17" s="9">
        <f>SUMIFS('Cases &amp; Fees'!$F:$F,'Cases &amp; Fees'!$B:$B,'2015 Overview'!$A17,'Cases &amp; Fees'!$A:$A,$A$1)</f>
        <v>791587.96</v>
      </c>
      <c r="G17" s="9">
        <f>SUMIFS('Cases &amp; Fees'!$H:$H,'Cases &amp; Fees'!$B:$B,'2015 Overview'!$A17,'Cases &amp; Fees'!$A:$A,$A$1)</f>
        <v>205754.62</v>
      </c>
      <c r="H17" s="9">
        <f>SUMIFS('Cases &amp; Fees'!$I:$I,'Cases &amp; Fees'!$B:$B,'2015 Overview'!$A17,'Cases &amp; Fees'!$A:$A,$A$1)</f>
        <v>0</v>
      </c>
      <c r="I17" s="9">
        <f>SUMIFS('Cases &amp; Fees'!$J:$J,'Cases &amp; Fees'!$B:$B,'2015 Overview'!$A17,'Cases &amp; Fees'!$A:$A,$A$1)</f>
        <v>-26079.980000000003</v>
      </c>
      <c r="J17" s="9">
        <f>SUMIFS('Cases &amp; Fees'!$K:$K,'Cases &amp; Fees'!$B:$B,'2015 Overview'!$A17,'Cases &amp; Fees'!$A:$A,$A$1)</f>
        <v>179674.64</v>
      </c>
    </row>
    <row r="18" spans="1:11" ht="15.75" thickBot="1" x14ac:dyDescent="0.3">
      <c r="A18" s="6" t="s">
        <v>25</v>
      </c>
      <c r="B18" s="10">
        <v>5000</v>
      </c>
      <c r="C18" s="10">
        <v>9999</v>
      </c>
      <c r="D18" s="6">
        <f>COUNTIFS('Cases &amp; Fees'!$B:$B,$A18,'Cases &amp; Fees'!$A:$A,$A$1)</f>
        <v>8</v>
      </c>
      <c r="E18" s="8">
        <f t="shared" si="0"/>
        <v>2.4390243902439025E-2</v>
      </c>
      <c r="F18" s="9">
        <f>SUMIFS('Cases &amp; Fees'!$F:$F,'Cases &amp; Fees'!$B:$B,'2015 Overview'!$A18,'Cases &amp; Fees'!$A:$A,$A$1)</f>
        <v>63650.040000000008</v>
      </c>
      <c r="G18" s="9">
        <f>SUMIFS('Cases &amp; Fees'!$H:$H,'Cases &amp; Fees'!$B:$B,'2015 Overview'!$A18,'Cases &amp; Fees'!$A:$A,$A$1)</f>
        <v>21216.639999999999</v>
      </c>
      <c r="H18" s="9">
        <f>SUMIFS('Cases &amp; Fees'!$I:$I,'Cases &amp; Fees'!$B:$B,'2015 Overview'!$A18,'Cases &amp; Fees'!$A:$A,$A$1)</f>
        <v>0</v>
      </c>
      <c r="I18" s="9">
        <f>SUMIFS('Cases &amp; Fees'!$J:$J,'Cases &amp; Fees'!$B:$B,'2015 Overview'!$A18,'Cases &amp; Fees'!$A:$A,$A$1)</f>
        <v>-3200</v>
      </c>
      <c r="J18" s="9">
        <f>SUMIFS('Cases &amp; Fees'!$K:$K,'Cases &amp; Fees'!$B:$B,'2015 Overview'!$A18,'Cases &amp; Fees'!$A:$A,$A$1)</f>
        <v>18016.64</v>
      </c>
    </row>
    <row r="19" spans="1:11" x14ac:dyDescent="0.25">
      <c r="A19" s="6">
        <v>0</v>
      </c>
      <c r="B19" s="10">
        <v>0</v>
      </c>
      <c r="C19" s="10">
        <v>4999</v>
      </c>
      <c r="D19" s="6">
        <f>COUNTIFS('Cases &amp; Fees'!$B:$B,$A19,'Cases &amp; Fees'!$A:$A,$A$1)</f>
        <v>88</v>
      </c>
      <c r="E19" s="8">
        <f t="shared" si="0"/>
        <v>0.26829268292682928</v>
      </c>
      <c r="F19" s="9">
        <f>SUMIFS('Cases &amp; Fees'!$F:$F,'Cases &amp; Fees'!$B:$B,'2015 Overview'!$A19,'Cases &amp; Fees'!$A:$A,$A$1)</f>
        <v>4420436.9400000004</v>
      </c>
      <c r="G19" s="9">
        <f>SUMIFS('Cases &amp; Fees'!$H:$H,'Cases &amp; Fees'!$B:$B,'2015 Overview'!$A19,'Cases &amp; Fees'!$A:$A,$A$1)</f>
        <v>1481467.5399999986</v>
      </c>
      <c r="H19" s="9">
        <f>SUMIFS('Cases &amp; Fees'!$I:$I,'Cases &amp; Fees'!$B:$B,'2015 Overview'!$A19,'Cases &amp; Fees'!$A:$A,$A$1)</f>
        <v>0</v>
      </c>
      <c r="I19" s="9">
        <f>SUMIFS('Cases &amp; Fees'!$J:$J,'Cases &amp; Fees'!$B:$B,'2015 Overview'!$A19,'Cases &amp; Fees'!$A:$A,$A$1)</f>
        <v>-89014.62000000001</v>
      </c>
      <c r="J19" s="9">
        <f>SUMIFS('Cases &amp; Fees'!$K:$K,'Cases &amp; Fees'!$B:$B,'2015 Overview'!$A19,'Cases &amp; Fees'!$A:$A,$A$1)</f>
        <v>1392452.919999999</v>
      </c>
      <c r="K19" s="63" t="s">
        <v>147</v>
      </c>
    </row>
    <row r="20" spans="1:11" ht="15.75" thickBot="1" x14ac:dyDescent="0.3">
      <c r="A20" s="11"/>
      <c r="B20" s="11"/>
      <c r="C20" s="12"/>
      <c r="D20" s="11">
        <f>SUM(D6:D19)</f>
        <v>328</v>
      </c>
      <c r="E20" s="13">
        <f>SUM(E6:E19)</f>
        <v>1</v>
      </c>
      <c r="F20" s="14">
        <f>SUM(F6:F19)</f>
        <v>42522408.100000001</v>
      </c>
      <c r="G20" s="14">
        <f>SUM(G6:G19)</f>
        <v>13660307.553333335</v>
      </c>
      <c r="H20" s="14">
        <f>SUM(H6:H19)</f>
        <v>0</v>
      </c>
      <c r="I20" s="14">
        <f>SUM(I6:I19)</f>
        <v>-356486.10000000003</v>
      </c>
      <c r="J20" s="15">
        <f>SUM(J6:J19)</f>
        <v>14863821.453333333</v>
      </c>
      <c r="K20" s="64">
        <f>J20/D20</f>
        <v>45316.528821138214</v>
      </c>
    </row>
    <row r="22" spans="1:11" ht="19.5" thickBot="1" x14ac:dyDescent="0.35">
      <c r="A22" s="60" t="s">
        <v>149</v>
      </c>
    </row>
    <row r="23" spans="1:11" x14ac:dyDescent="0.25">
      <c r="A23" s="16" t="s">
        <v>3</v>
      </c>
      <c r="B23" s="17" t="s">
        <v>4</v>
      </c>
      <c r="C23" s="17" t="s">
        <v>5</v>
      </c>
      <c r="D23" s="17" t="s">
        <v>6</v>
      </c>
      <c r="E23" s="17" t="s">
        <v>7</v>
      </c>
      <c r="F23" s="4" t="s">
        <v>8</v>
      </c>
      <c r="G23" s="4" t="s">
        <v>9</v>
      </c>
      <c r="H23" s="4" t="s">
        <v>10</v>
      </c>
      <c r="I23" s="4" t="s">
        <v>11</v>
      </c>
      <c r="J23" s="5" t="s">
        <v>12</v>
      </c>
    </row>
    <row r="24" spans="1:11" x14ac:dyDescent="0.25">
      <c r="A24" s="6" t="str">
        <f>'2015 Overview'!A6</f>
        <v>A</v>
      </c>
      <c r="B24" s="18">
        <f>'2015 Overview'!B6</f>
        <v>5000000</v>
      </c>
      <c r="C24" s="18">
        <f>'2015 Overview'!C6</f>
        <v>10000000</v>
      </c>
      <c r="D24" s="6">
        <f>COUNTIFS('Cases &amp; Fees'!$B:$B,$A24,'Cases &amp; Fees'!$A:$A,$A$1,'Cases &amp; Fees'!$D:$D,"Assoc")</f>
        <v>0</v>
      </c>
      <c r="E24" s="8">
        <f t="shared" ref="E24:E37" si="1">D24/$D$20</f>
        <v>0</v>
      </c>
      <c r="F24" s="9">
        <f>SUMIFS('Cases &amp; Fees'!$F:$F,'Cases &amp; Fees'!$B:$B,'2015 Overview'!$A24,'Cases &amp; Fees'!$A:$A,$A$1,'Cases &amp; Fees'!$D:$D,"Assoc")</f>
        <v>0</v>
      </c>
      <c r="G24" s="9">
        <f>SUMIFS('Cases &amp; Fees'!$H:$H,'Cases &amp; Fees'!$B:$B,'2015 Overview'!$A24,'Cases &amp; Fees'!$A:$A,$A$1,'Cases &amp; Fees'!$D:$D,"Assoc")</f>
        <v>0</v>
      </c>
      <c r="H24" s="9">
        <f>SUMIFS('Cases &amp; Fees'!$I:$I,'Cases &amp; Fees'!$B:$B,'2015 Overview'!$A24,'Cases &amp; Fees'!$A:$A,$A$1,'Cases &amp; Fees'!$D:$D,"Assoc")</f>
        <v>0</v>
      </c>
      <c r="I24" s="9">
        <f>SUMIFS('Cases &amp; Fees'!$J:$J,'Cases &amp; Fees'!$B:$B,'2015 Overview'!$A24,'Cases &amp; Fees'!$A:$A,$A$1,'Cases &amp; Fees'!$D:$D,"Assoc")</f>
        <v>0</v>
      </c>
      <c r="J24" s="9">
        <f>SUMIFS('Cases &amp; Fees'!$K:$K,'Cases &amp; Fees'!$B:$B,'2015 Overview'!$A24,'Cases &amp; Fees'!$A:$A,$A$1,'Cases &amp; Fees'!$D:$D,"Assoc")</f>
        <v>0</v>
      </c>
    </row>
    <row r="25" spans="1:11" x14ac:dyDescent="0.25">
      <c r="A25" s="6" t="str">
        <f>'2015 Overview'!A7</f>
        <v>B</v>
      </c>
      <c r="B25" s="18">
        <f>'2015 Overview'!B7</f>
        <v>3000000</v>
      </c>
      <c r="C25" s="18">
        <f>'2015 Overview'!C7</f>
        <v>4999999</v>
      </c>
      <c r="D25" s="6">
        <f>COUNTIFS('Cases &amp; Fees'!$B:$B,$A25,'Cases &amp; Fees'!$A:$A,$A$1,'Cases &amp; Fees'!$D:$D,"Assoc")</f>
        <v>0</v>
      </c>
      <c r="E25" s="8">
        <f t="shared" si="1"/>
        <v>0</v>
      </c>
      <c r="F25" s="9">
        <f>SUMIFS('Cases &amp; Fees'!$F:$F,'Cases &amp; Fees'!$B:$B,'2015 Overview'!$A25,'Cases &amp; Fees'!$A:$A,$A$1,'Cases &amp; Fees'!$D:$D,"Assoc")</f>
        <v>0</v>
      </c>
      <c r="G25" s="9">
        <f>SUMIFS('Cases &amp; Fees'!$H:$H,'Cases &amp; Fees'!$B:$B,'2015 Overview'!$A25,'Cases &amp; Fees'!$A:$A,$A$1,'Cases &amp; Fees'!$D:$D,"Assoc")</f>
        <v>0</v>
      </c>
      <c r="H25" s="9">
        <f>SUMIFS('Cases &amp; Fees'!$I:$I,'Cases &amp; Fees'!$B:$B,'2015 Overview'!$A25,'Cases &amp; Fees'!$A:$A,$A$1,'Cases &amp; Fees'!$D:$D,"Assoc")</f>
        <v>0</v>
      </c>
      <c r="I25" s="9">
        <f>SUMIFS('Cases &amp; Fees'!$J:$J,'Cases &amp; Fees'!$B:$B,'2015 Overview'!$A25,'Cases &amp; Fees'!$A:$A,$A$1,'Cases &amp; Fees'!$D:$D,"Assoc")</f>
        <v>0</v>
      </c>
      <c r="J25" s="9">
        <f>SUMIFS('Cases &amp; Fees'!$K:$K,'Cases &amp; Fees'!$B:$B,'2015 Overview'!$A25,'Cases &amp; Fees'!$A:$A,$A$1,'Cases &amp; Fees'!$D:$D,"Assoc")</f>
        <v>0</v>
      </c>
    </row>
    <row r="26" spans="1:11" x14ac:dyDescent="0.25">
      <c r="A26" s="6" t="str">
        <f>'2015 Overview'!A8</f>
        <v>C</v>
      </c>
      <c r="B26" s="18">
        <f>'2015 Overview'!B8</f>
        <v>2000000</v>
      </c>
      <c r="C26" s="18">
        <f>'2015 Overview'!C8</f>
        <v>2999999</v>
      </c>
      <c r="D26" s="6">
        <f>COUNTIFS('Cases &amp; Fees'!$B:$B,$A26,'Cases &amp; Fees'!$A:$A,$A$1,'Cases &amp; Fees'!$D:$D,"Assoc")</f>
        <v>0</v>
      </c>
      <c r="E26" s="8">
        <f t="shared" si="1"/>
        <v>0</v>
      </c>
      <c r="F26" s="9">
        <f>SUMIFS('Cases &amp; Fees'!$F:$F,'Cases &amp; Fees'!$B:$B,'2015 Overview'!$A26,'Cases &amp; Fees'!$A:$A,$A$1,'Cases &amp; Fees'!$D:$D,"Assoc")</f>
        <v>0</v>
      </c>
      <c r="G26" s="9">
        <f>SUMIFS('Cases &amp; Fees'!$H:$H,'Cases &amp; Fees'!$B:$B,'2015 Overview'!$A26,'Cases &amp; Fees'!$A:$A,$A$1,'Cases &amp; Fees'!$D:$D,"Assoc")</f>
        <v>0</v>
      </c>
      <c r="H26" s="9">
        <f>SUMIFS('Cases &amp; Fees'!$I:$I,'Cases &amp; Fees'!$B:$B,'2015 Overview'!$A26,'Cases &amp; Fees'!$A:$A,$A$1,'Cases &amp; Fees'!$D:$D,"Assoc")</f>
        <v>0</v>
      </c>
      <c r="I26" s="9">
        <f>SUMIFS('Cases &amp; Fees'!$J:$J,'Cases &amp; Fees'!$B:$B,'2015 Overview'!$A26,'Cases &amp; Fees'!$A:$A,$A$1,'Cases &amp; Fees'!$D:$D,"Assoc")</f>
        <v>0</v>
      </c>
      <c r="J26" s="9">
        <f>SUMIFS('Cases &amp; Fees'!$K:$K,'Cases &amp; Fees'!$B:$B,'2015 Overview'!$A26,'Cases &amp; Fees'!$A:$A,$A$1,'Cases &amp; Fees'!$D:$D,"Assoc")</f>
        <v>0</v>
      </c>
    </row>
    <row r="27" spans="1:11" x14ac:dyDescent="0.25">
      <c r="A27" s="6" t="str">
        <f>'2015 Overview'!A9</f>
        <v>D</v>
      </c>
      <c r="B27" s="18">
        <f>'2015 Overview'!B9</f>
        <v>1000000</v>
      </c>
      <c r="C27" s="18">
        <f>'2015 Overview'!C9</f>
        <v>1999999</v>
      </c>
      <c r="D27" s="6">
        <f>COUNTIFS('Cases &amp; Fees'!$B:$B,$A27,'Cases &amp; Fees'!$A:$A,$A$1,'Cases &amp; Fees'!$D:$D,"Assoc")</f>
        <v>0</v>
      </c>
      <c r="E27" s="8">
        <f t="shared" si="1"/>
        <v>0</v>
      </c>
      <c r="F27" s="9">
        <f>SUMIFS('Cases &amp; Fees'!$F:$F,'Cases &amp; Fees'!$B:$B,'2015 Overview'!$A27,'Cases &amp; Fees'!$A:$A,$A$1,'Cases &amp; Fees'!$D:$D,"Assoc")</f>
        <v>0</v>
      </c>
      <c r="G27" s="9">
        <f>SUMIFS('Cases &amp; Fees'!$H:$H,'Cases &amp; Fees'!$B:$B,'2015 Overview'!$A27,'Cases &amp; Fees'!$A:$A,$A$1,'Cases &amp; Fees'!$D:$D,"Assoc")</f>
        <v>0</v>
      </c>
      <c r="H27" s="9">
        <f>SUMIFS('Cases &amp; Fees'!$I:$I,'Cases &amp; Fees'!$B:$B,'2015 Overview'!$A27,'Cases &amp; Fees'!$A:$A,$A$1,'Cases &amp; Fees'!$D:$D,"Assoc")</f>
        <v>0</v>
      </c>
      <c r="I27" s="9">
        <f>SUMIFS('Cases &amp; Fees'!$J:$J,'Cases &amp; Fees'!$B:$B,'2015 Overview'!$A27,'Cases &amp; Fees'!$A:$A,$A$1,'Cases &amp; Fees'!$D:$D,"Assoc")</f>
        <v>0</v>
      </c>
      <c r="J27" s="9">
        <f>SUMIFS('Cases &amp; Fees'!$K:$K,'Cases &amp; Fees'!$B:$B,'2015 Overview'!$A27,'Cases &amp; Fees'!$A:$A,$A$1,'Cases &amp; Fees'!$D:$D,"Assoc")</f>
        <v>0</v>
      </c>
    </row>
    <row r="28" spans="1:11" x14ac:dyDescent="0.25">
      <c r="A28" s="6" t="str">
        <f>'2015 Overview'!A10</f>
        <v>E</v>
      </c>
      <c r="B28" s="18">
        <f>'2015 Overview'!B10</f>
        <v>750000</v>
      </c>
      <c r="C28" s="18">
        <f>'2015 Overview'!C10</f>
        <v>999999</v>
      </c>
      <c r="D28" s="6">
        <f>COUNTIFS('Cases &amp; Fees'!$B:$B,$A28,'Cases &amp; Fees'!$A:$A,$A$1,'Cases &amp; Fees'!$D:$D,"Assoc")</f>
        <v>0</v>
      </c>
      <c r="E28" s="8">
        <f t="shared" si="1"/>
        <v>0</v>
      </c>
      <c r="F28" s="9">
        <f>SUMIFS('Cases &amp; Fees'!$F:$F,'Cases &amp; Fees'!$B:$B,'2015 Overview'!$A28,'Cases &amp; Fees'!$A:$A,$A$1,'Cases &amp; Fees'!$D:$D,"Assoc")</f>
        <v>0</v>
      </c>
      <c r="G28" s="9">
        <f>SUMIFS('Cases &amp; Fees'!$H:$H,'Cases &amp; Fees'!$B:$B,'2015 Overview'!$A28,'Cases &amp; Fees'!$A:$A,$A$1,'Cases &amp; Fees'!$D:$D,"Assoc")</f>
        <v>0</v>
      </c>
      <c r="H28" s="9">
        <f>SUMIFS('Cases &amp; Fees'!$I:$I,'Cases &amp; Fees'!$B:$B,'2015 Overview'!$A28,'Cases &amp; Fees'!$A:$A,$A$1,'Cases &amp; Fees'!$D:$D,"Assoc")</f>
        <v>0</v>
      </c>
      <c r="I28" s="9">
        <f>SUMIFS('Cases &amp; Fees'!$J:$J,'Cases &amp; Fees'!$B:$B,'2015 Overview'!$A28,'Cases &amp; Fees'!$A:$A,$A$1,'Cases &amp; Fees'!$D:$D,"Assoc")</f>
        <v>0</v>
      </c>
      <c r="J28" s="9">
        <f>SUMIFS('Cases &amp; Fees'!$K:$K,'Cases &amp; Fees'!$B:$B,'2015 Overview'!$A28,'Cases &amp; Fees'!$A:$A,$A$1,'Cases &amp; Fees'!$D:$D,"Assoc")</f>
        <v>0</v>
      </c>
    </row>
    <row r="29" spans="1:11" x14ac:dyDescent="0.25">
      <c r="A29" s="6" t="str">
        <f>'2015 Overview'!A11</f>
        <v>F</v>
      </c>
      <c r="B29" s="18">
        <f>'2015 Overview'!B11</f>
        <v>500000</v>
      </c>
      <c r="C29" s="18">
        <f>'2015 Overview'!C11</f>
        <v>749999</v>
      </c>
      <c r="D29" s="6">
        <f>COUNTIFS('Cases &amp; Fees'!$B:$B,$A29,'Cases &amp; Fees'!$A:$A,$A$1,'Cases &amp; Fees'!$D:$D,"Assoc")</f>
        <v>0</v>
      </c>
      <c r="E29" s="8">
        <f t="shared" si="1"/>
        <v>0</v>
      </c>
      <c r="F29" s="9">
        <f>SUMIFS('Cases &amp; Fees'!$F:$F,'Cases &amp; Fees'!$B:$B,'2015 Overview'!$A29,'Cases &amp; Fees'!$A:$A,$A$1,'Cases &amp; Fees'!$D:$D,"Assoc")</f>
        <v>0</v>
      </c>
      <c r="G29" s="9">
        <f>SUMIFS('Cases &amp; Fees'!$H:$H,'Cases &amp; Fees'!$B:$B,'2015 Overview'!$A29,'Cases &amp; Fees'!$A:$A,$A$1,'Cases &amp; Fees'!$D:$D,"Assoc")</f>
        <v>0</v>
      </c>
      <c r="H29" s="9">
        <f>SUMIFS('Cases &amp; Fees'!$I:$I,'Cases &amp; Fees'!$B:$B,'2015 Overview'!$A29,'Cases &amp; Fees'!$A:$A,$A$1,'Cases &amp; Fees'!$D:$D,"Assoc")</f>
        <v>0</v>
      </c>
      <c r="I29" s="9">
        <f>SUMIFS('Cases &amp; Fees'!$J:$J,'Cases &amp; Fees'!$B:$B,'2015 Overview'!$A29,'Cases &amp; Fees'!$A:$A,$A$1,'Cases &amp; Fees'!$D:$D,"Assoc")</f>
        <v>0</v>
      </c>
      <c r="J29" s="9">
        <f>SUMIFS('Cases &amp; Fees'!$K:$K,'Cases &amp; Fees'!$B:$B,'2015 Overview'!$A29,'Cases &amp; Fees'!$A:$A,$A$1,'Cases &amp; Fees'!$D:$D,"Assoc")</f>
        <v>0</v>
      </c>
    </row>
    <row r="30" spans="1:11" x14ac:dyDescent="0.25">
      <c r="A30" s="6" t="str">
        <f>'2015 Overview'!A12</f>
        <v>G</v>
      </c>
      <c r="B30" s="18">
        <f>'2015 Overview'!B12</f>
        <v>250000</v>
      </c>
      <c r="C30" s="18">
        <f>'2015 Overview'!C12</f>
        <v>499999</v>
      </c>
      <c r="D30" s="6">
        <f>COUNTIFS('Cases &amp; Fees'!$B:$B,$A30,'Cases &amp; Fees'!$A:$A,$A$1,'Cases &amp; Fees'!$D:$D,"Assoc")</f>
        <v>0</v>
      </c>
      <c r="E30" s="8">
        <f t="shared" si="1"/>
        <v>0</v>
      </c>
      <c r="F30" s="9">
        <f>SUMIFS('Cases &amp; Fees'!$F:$F,'Cases &amp; Fees'!$B:$B,'2015 Overview'!$A30,'Cases &amp; Fees'!$A:$A,$A$1,'Cases &amp; Fees'!$D:$D,"Assoc")</f>
        <v>0</v>
      </c>
      <c r="G30" s="9">
        <f>SUMIFS('Cases &amp; Fees'!$H:$H,'Cases &amp; Fees'!$B:$B,'2015 Overview'!$A30,'Cases &amp; Fees'!$A:$A,$A$1,'Cases &amp; Fees'!$D:$D,"Assoc")</f>
        <v>0</v>
      </c>
      <c r="H30" s="9">
        <f>SUMIFS('Cases &amp; Fees'!$I:$I,'Cases &amp; Fees'!$B:$B,'2015 Overview'!$A30,'Cases &amp; Fees'!$A:$A,$A$1,'Cases &amp; Fees'!$D:$D,"Assoc")</f>
        <v>0</v>
      </c>
      <c r="I30" s="9">
        <f>SUMIFS('Cases &amp; Fees'!$J:$J,'Cases &amp; Fees'!$B:$B,'2015 Overview'!$A30,'Cases &amp; Fees'!$A:$A,$A$1,'Cases &amp; Fees'!$D:$D,"Assoc")</f>
        <v>0</v>
      </c>
      <c r="J30" s="9">
        <f>SUMIFS('Cases &amp; Fees'!$K:$K,'Cases &amp; Fees'!$B:$B,'2015 Overview'!$A30,'Cases &amp; Fees'!$A:$A,$A$1,'Cases &amp; Fees'!$D:$D,"Assoc")</f>
        <v>0</v>
      </c>
    </row>
    <row r="31" spans="1:11" x14ac:dyDescent="0.25">
      <c r="A31" s="6" t="str">
        <f>'2015 Overview'!A13</f>
        <v>I</v>
      </c>
      <c r="B31" s="18">
        <f>'2015 Overview'!B13</f>
        <v>100000</v>
      </c>
      <c r="C31" s="18">
        <f>'2015 Overview'!C13</f>
        <v>249999</v>
      </c>
      <c r="D31" s="6">
        <f>COUNTIFS('Cases &amp; Fees'!$B:$B,$A31,'Cases &amp; Fees'!$A:$A,$A$1,'Cases &amp; Fees'!$D:$D,"Assoc")</f>
        <v>2</v>
      </c>
      <c r="E31" s="8">
        <f t="shared" si="1"/>
        <v>6.0975609756097563E-3</v>
      </c>
      <c r="F31" s="9">
        <f>SUMIFS('Cases &amp; Fees'!$F:$F,'Cases &amp; Fees'!$B:$B,'2015 Overview'!$A31,'Cases &amp; Fees'!$A:$A,$A$1,'Cases &amp; Fees'!$D:$D,"Assoc")</f>
        <v>202135.88</v>
      </c>
      <c r="G31" s="9">
        <f>SUMIFS('Cases &amp; Fees'!$H:$H,'Cases &amp; Fees'!$B:$B,'2015 Overview'!$A31,'Cases &amp; Fees'!$A:$A,$A$1,'Cases &amp; Fees'!$D:$D,"Assoc")</f>
        <v>22459.54</v>
      </c>
      <c r="H31" s="9">
        <f>SUMIFS('Cases &amp; Fees'!$I:$I,'Cases &amp; Fees'!$B:$B,'2015 Overview'!$A31,'Cases &amp; Fees'!$A:$A,$A$1,'Cases &amp; Fees'!$D:$D,"Assoc")</f>
        <v>0</v>
      </c>
      <c r="I31" s="9">
        <f>SUMIFS('Cases &amp; Fees'!$J:$J,'Cases &amp; Fees'!$B:$B,'2015 Overview'!$A31,'Cases &amp; Fees'!$A:$A,$A$1,'Cases &amp; Fees'!$D:$D,"Assoc")</f>
        <v>0</v>
      </c>
      <c r="J31" s="9">
        <f>SUMIFS('Cases &amp; Fees'!$K:$K,'Cases &amp; Fees'!$B:$B,'2015 Overview'!$A31,'Cases &amp; Fees'!$A:$A,$A$1,'Cases &amp; Fees'!$D:$D,"Assoc")</f>
        <v>22459.54</v>
      </c>
    </row>
    <row r="32" spans="1:11" x14ac:dyDescent="0.25">
      <c r="A32" s="6" t="str">
        <f>'2015 Overview'!A14</f>
        <v>J</v>
      </c>
      <c r="B32" s="18">
        <f>'2015 Overview'!B14</f>
        <v>75000</v>
      </c>
      <c r="C32" s="18">
        <f>'2015 Overview'!C14</f>
        <v>99999</v>
      </c>
      <c r="D32" s="6">
        <f>COUNTIFS('Cases &amp; Fees'!$B:$B,$A32,'Cases &amp; Fees'!$A:$A,$A$1,'Cases &amp; Fees'!$D:$D,"Assoc")</f>
        <v>2</v>
      </c>
      <c r="E32" s="8">
        <f t="shared" si="1"/>
        <v>6.0975609756097563E-3</v>
      </c>
      <c r="F32" s="9">
        <f>SUMIFS('Cases &amp; Fees'!$F:$F,'Cases &amp; Fees'!$B:$B,'2015 Overview'!$A32,'Cases &amp; Fees'!$A:$A,$A$1,'Cases &amp; Fees'!$D:$D,"Assoc")</f>
        <v>156000</v>
      </c>
      <c r="G32" s="9">
        <f>SUMIFS('Cases &amp; Fees'!$H:$H,'Cases &amp; Fees'!$B:$B,'2015 Overview'!$A32,'Cases &amp; Fees'!$A:$A,$A$1,'Cases &amp; Fees'!$D:$D,"Assoc")</f>
        <v>10400</v>
      </c>
      <c r="H32" s="9">
        <f>SUMIFS('Cases &amp; Fees'!$I:$I,'Cases &amp; Fees'!$B:$B,'2015 Overview'!$A32,'Cases &amp; Fees'!$A:$A,$A$1,'Cases &amp; Fees'!$D:$D,"Assoc")</f>
        <v>0</v>
      </c>
      <c r="I32" s="9">
        <f>SUMIFS('Cases &amp; Fees'!$J:$J,'Cases &amp; Fees'!$B:$B,'2015 Overview'!$A32,'Cases &amp; Fees'!$A:$A,$A$1,'Cases &amp; Fees'!$D:$D,"Assoc")</f>
        <v>0</v>
      </c>
      <c r="J32" s="9">
        <f>SUMIFS('Cases &amp; Fees'!$K:$K,'Cases &amp; Fees'!$B:$B,'2015 Overview'!$A32,'Cases &amp; Fees'!$A:$A,$A$1,'Cases &amp; Fees'!$D:$D,"Assoc")</f>
        <v>10400</v>
      </c>
    </row>
    <row r="33" spans="1:11" x14ac:dyDescent="0.25">
      <c r="A33" s="6" t="str">
        <f>'2015 Overview'!A15</f>
        <v>K</v>
      </c>
      <c r="B33" s="18">
        <f>'2015 Overview'!B15</f>
        <v>50000</v>
      </c>
      <c r="C33" s="18">
        <f>'2015 Overview'!C15</f>
        <v>47999</v>
      </c>
      <c r="D33" s="6">
        <f>COUNTIFS('Cases &amp; Fees'!$B:$B,$A33,'Cases &amp; Fees'!$A:$A,$A$1,'Cases &amp; Fees'!$D:$D,"Assoc")</f>
        <v>0</v>
      </c>
      <c r="E33" s="8">
        <f t="shared" si="1"/>
        <v>0</v>
      </c>
      <c r="F33" s="9">
        <f>SUMIFS('Cases &amp; Fees'!$F:$F,'Cases &amp; Fees'!$B:$B,'2015 Overview'!$A33,'Cases &amp; Fees'!$A:$A,$A$1,'Cases &amp; Fees'!$D:$D,"Assoc")</f>
        <v>0</v>
      </c>
      <c r="G33" s="9">
        <f>SUMIFS('Cases &amp; Fees'!$H:$H,'Cases &amp; Fees'!$B:$B,'2015 Overview'!$A33,'Cases &amp; Fees'!$A:$A,$A$1,'Cases &amp; Fees'!$D:$D,"Assoc")</f>
        <v>0</v>
      </c>
      <c r="H33" s="9">
        <f>SUMIFS('Cases &amp; Fees'!$I:$I,'Cases &amp; Fees'!$B:$B,'2015 Overview'!$A33,'Cases &amp; Fees'!$A:$A,$A$1,'Cases &amp; Fees'!$D:$D,"Assoc")</f>
        <v>0</v>
      </c>
      <c r="I33" s="9">
        <f>SUMIFS('Cases &amp; Fees'!$J:$J,'Cases &amp; Fees'!$B:$B,'2015 Overview'!$A33,'Cases &amp; Fees'!$A:$A,$A$1,'Cases &amp; Fees'!$D:$D,"Assoc")</f>
        <v>0</v>
      </c>
      <c r="J33" s="9">
        <f>SUMIFS('Cases &amp; Fees'!$K:$K,'Cases &amp; Fees'!$B:$B,'2015 Overview'!$A33,'Cases &amp; Fees'!$A:$A,$A$1,'Cases &amp; Fees'!$D:$D,"Assoc")</f>
        <v>0</v>
      </c>
    </row>
    <row r="34" spans="1:11" x14ac:dyDescent="0.25">
      <c r="A34" s="6" t="str">
        <f>'2015 Overview'!A16</f>
        <v>L</v>
      </c>
      <c r="B34" s="18">
        <f>'2015 Overview'!B16</f>
        <v>25000</v>
      </c>
      <c r="C34" s="18">
        <f>'2015 Overview'!C16</f>
        <v>49999</v>
      </c>
      <c r="D34" s="6">
        <f>COUNTIFS('Cases &amp; Fees'!$B:$B,$A34,'Cases &amp; Fees'!$A:$A,$A$1,'Cases &amp; Fees'!$D:$D,"Assoc")</f>
        <v>12</v>
      </c>
      <c r="E34" s="8">
        <f t="shared" si="1"/>
        <v>3.6585365853658534E-2</v>
      </c>
      <c r="F34" s="9">
        <f>SUMIFS('Cases &amp; Fees'!$F:$F,'Cases &amp; Fees'!$B:$B,'2015 Overview'!$A34,'Cases &amp; Fees'!$A:$A,$A$1,'Cases &amp; Fees'!$D:$D,"Assoc")</f>
        <v>305000</v>
      </c>
      <c r="G34" s="9">
        <f>SUMIFS('Cases &amp; Fees'!$H:$H,'Cases &amp; Fees'!$B:$B,'2015 Overview'!$A34,'Cases &amp; Fees'!$A:$A,$A$1,'Cases &amp; Fees'!$D:$D,"Assoc")</f>
        <v>33693.339999999997</v>
      </c>
      <c r="H34" s="9">
        <f>SUMIFS('Cases &amp; Fees'!$I:$I,'Cases &amp; Fees'!$B:$B,'2015 Overview'!$A34,'Cases &amp; Fees'!$A:$A,$A$1,'Cases &amp; Fees'!$D:$D,"Assoc")</f>
        <v>0</v>
      </c>
      <c r="I34" s="9">
        <f>SUMIFS('Cases &amp; Fees'!$J:$J,'Cases &amp; Fees'!$B:$B,'2015 Overview'!$A34,'Cases &amp; Fees'!$A:$A,$A$1,'Cases &amp; Fees'!$D:$D,"Assoc")</f>
        <v>0</v>
      </c>
      <c r="J34" s="9">
        <f>SUMIFS('Cases &amp; Fees'!$K:$K,'Cases &amp; Fees'!$B:$B,'2015 Overview'!$A34,'Cases &amp; Fees'!$A:$A,$A$1,'Cases &amp; Fees'!$D:$D,"Assoc")</f>
        <v>33693.339999999997</v>
      </c>
    </row>
    <row r="35" spans="1:11" x14ac:dyDescent="0.25">
      <c r="A35" s="6" t="str">
        <f>'2015 Overview'!A17</f>
        <v>M</v>
      </c>
      <c r="B35" s="18">
        <f>'2015 Overview'!B17</f>
        <v>10000</v>
      </c>
      <c r="C35" s="18">
        <f>'2015 Overview'!C17</f>
        <v>24999</v>
      </c>
      <c r="D35" s="6">
        <f>COUNTIFS('Cases &amp; Fees'!$B:$B,$A35,'Cases &amp; Fees'!$A:$A,$A$1,'Cases &amp; Fees'!$D:$D,"Assoc")</f>
        <v>22</v>
      </c>
      <c r="E35" s="8">
        <f t="shared" si="1"/>
        <v>6.7073170731707321E-2</v>
      </c>
      <c r="F35" s="9">
        <f>SUMIFS('Cases &amp; Fees'!$F:$F,'Cases &amp; Fees'!$B:$B,'2015 Overview'!$A35,'Cases &amp; Fees'!$A:$A,$A$1,'Cases &amp; Fees'!$D:$D,"Assoc")</f>
        <v>326292.36000000004</v>
      </c>
      <c r="G35" s="9">
        <f>SUMIFS('Cases &amp; Fees'!$H:$H,'Cases &amp; Fees'!$B:$B,'2015 Overview'!$A35,'Cases &amp; Fees'!$A:$A,$A$1,'Cases &amp; Fees'!$D:$D,"Assoc")</f>
        <v>51265.8</v>
      </c>
      <c r="H35" s="9">
        <f>SUMIFS('Cases &amp; Fees'!$I:$I,'Cases &amp; Fees'!$B:$B,'2015 Overview'!$A35,'Cases &amp; Fees'!$A:$A,$A$1,'Cases &amp; Fees'!$D:$D,"Assoc")</f>
        <v>0</v>
      </c>
      <c r="I35" s="9">
        <f>SUMIFS('Cases &amp; Fees'!$J:$J,'Cases &amp; Fees'!$B:$B,'2015 Overview'!$A35,'Cases &amp; Fees'!$A:$A,$A$1,'Cases &amp; Fees'!$D:$D,"Assoc")</f>
        <v>0</v>
      </c>
      <c r="J35" s="9">
        <f>SUMIFS('Cases &amp; Fees'!$K:$K,'Cases &amp; Fees'!$B:$B,'2015 Overview'!$A35,'Cases &amp; Fees'!$A:$A,$A$1,'Cases &amp; Fees'!$D:$D,"Assoc")</f>
        <v>51265.8</v>
      </c>
    </row>
    <row r="36" spans="1:11" ht="15.75" thickBot="1" x14ac:dyDescent="0.3">
      <c r="A36" s="6" t="str">
        <f>'2015 Overview'!A18</f>
        <v>N</v>
      </c>
      <c r="B36" s="18">
        <f>'2015 Overview'!B18</f>
        <v>5000</v>
      </c>
      <c r="C36" s="18">
        <f>'2015 Overview'!C18</f>
        <v>9999</v>
      </c>
      <c r="D36" s="6">
        <f>COUNTIFS('Cases &amp; Fees'!$B:$B,$A36,'Cases &amp; Fees'!$A:$A,$A$1,'Cases &amp; Fees'!$D:$D,"Assoc")</f>
        <v>0</v>
      </c>
      <c r="E36" s="8">
        <f t="shared" si="1"/>
        <v>0</v>
      </c>
      <c r="F36" s="9">
        <f>SUMIFS('Cases &amp; Fees'!$F:$F,'Cases &amp; Fees'!$B:$B,'2015 Overview'!$A36,'Cases &amp; Fees'!$A:$A,$A$1,'Cases &amp; Fees'!$D:$D,"Assoc")</f>
        <v>0</v>
      </c>
      <c r="G36" s="9">
        <f>SUMIFS('Cases &amp; Fees'!$H:$H,'Cases &amp; Fees'!$B:$B,'2015 Overview'!$A36,'Cases &amp; Fees'!$A:$A,$A$1,'Cases &amp; Fees'!$D:$D,"Assoc")</f>
        <v>0</v>
      </c>
      <c r="H36" s="9">
        <f>SUMIFS('Cases &amp; Fees'!$I:$I,'Cases &amp; Fees'!$B:$B,'2015 Overview'!$A36,'Cases &amp; Fees'!$A:$A,$A$1,'Cases &amp; Fees'!$D:$D,"Assoc")</f>
        <v>0</v>
      </c>
      <c r="I36" s="9">
        <f>SUMIFS('Cases &amp; Fees'!$J:$J,'Cases &amp; Fees'!$B:$B,'2015 Overview'!$A36,'Cases &amp; Fees'!$A:$A,$A$1,'Cases &amp; Fees'!$D:$D,"Assoc")</f>
        <v>0</v>
      </c>
      <c r="J36" s="9">
        <f>SUMIFS('Cases &amp; Fees'!$K:$K,'Cases &amp; Fees'!$B:$B,'2015 Overview'!$A36,'Cases &amp; Fees'!$A:$A,$A$1,'Cases &amp; Fees'!$D:$D,"Assoc")</f>
        <v>0</v>
      </c>
    </row>
    <row r="37" spans="1:11" x14ac:dyDescent="0.25">
      <c r="A37" s="6">
        <f>'2015 Overview'!A19</f>
        <v>0</v>
      </c>
      <c r="B37" s="18">
        <f>'2015 Overview'!B19</f>
        <v>0</v>
      </c>
      <c r="C37" s="18">
        <f>'2015 Overview'!C19</f>
        <v>4999</v>
      </c>
      <c r="D37" s="6">
        <f>COUNTIFS('Cases &amp; Fees'!$B:$B,$A37,'Cases &amp; Fees'!$A:$A,$A$1,'Cases &amp; Fees'!$D:$D,"Assoc")</f>
        <v>2</v>
      </c>
      <c r="E37" s="8">
        <f t="shared" si="1"/>
        <v>6.0975609756097563E-3</v>
      </c>
      <c r="F37" s="9">
        <f>SUMIFS('Cases &amp; Fees'!$F:$F,'Cases &amp; Fees'!$B:$B,'2015 Overview'!$A37,'Cases &amp; Fees'!$A:$A,$A$1,'Cases &amp; Fees'!$D:$D,"Assoc")</f>
        <v>8400</v>
      </c>
      <c r="G37" s="9">
        <f>SUMIFS('Cases &amp; Fees'!$H:$H,'Cases &amp; Fees'!$B:$B,'2015 Overview'!$A37,'Cases &amp; Fees'!$A:$A,$A$1,'Cases &amp; Fees'!$D:$D,"Assoc")</f>
        <v>300</v>
      </c>
      <c r="H37" s="9">
        <f>SUMIFS('Cases &amp; Fees'!$I:$I,'Cases &amp; Fees'!$B:$B,'2015 Overview'!$A37,'Cases &amp; Fees'!$A:$A,$A$1,'Cases &amp; Fees'!$D:$D,"Assoc")</f>
        <v>0</v>
      </c>
      <c r="I37" s="9">
        <f>SUMIFS('Cases &amp; Fees'!$J:$J,'Cases &amp; Fees'!$B:$B,'2015 Overview'!$A37,'Cases &amp; Fees'!$A:$A,$A$1,'Cases &amp; Fees'!$D:$D,"Assoc")</f>
        <v>0</v>
      </c>
      <c r="J37" s="9">
        <f>SUMIFS('Cases &amp; Fees'!$K:$K,'Cases &amp; Fees'!$B:$B,'2015 Overview'!$A37,'Cases &amp; Fees'!$A:$A,$A$1,'Cases &amp; Fees'!$D:$D,"Assoc")</f>
        <v>300</v>
      </c>
      <c r="K37" s="63" t="s">
        <v>147</v>
      </c>
    </row>
    <row r="38" spans="1:11" ht="15.75" thickBot="1" x14ac:dyDescent="0.3">
      <c r="A38" s="19"/>
      <c r="B38" s="19"/>
      <c r="C38" s="20"/>
      <c r="D38" s="19">
        <f>SUM(D24:D37)</f>
        <v>40</v>
      </c>
      <c r="E38" s="21">
        <f>SUM(E24:E37)</f>
        <v>0.12195121951219513</v>
      </c>
      <c r="F38" s="22">
        <f>SUM(F24:F37)</f>
        <v>997828.24</v>
      </c>
      <c r="G38" s="22">
        <f>SUM(G24:G37)</f>
        <v>118118.68000000001</v>
      </c>
      <c r="H38" s="22">
        <f>SUM(H24:H37)</f>
        <v>0</v>
      </c>
      <c r="I38" s="22">
        <f>SUM(I24:I37)</f>
        <v>0</v>
      </c>
      <c r="J38" s="23">
        <f>SUM(J24:J37)</f>
        <v>118118.68000000001</v>
      </c>
      <c r="K38" s="64">
        <f>J38/D38</f>
        <v>2952.9670000000001</v>
      </c>
    </row>
    <row r="40" spans="1:11" ht="19.5" thickBot="1" x14ac:dyDescent="0.35">
      <c r="A40" s="60" t="s">
        <v>26</v>
      </c>
    </row>
    <row r="41" spans="1:11" x14ac:dyDescent="0.25">
      <c r="A41" s="16" t="s">
        <v>3</v>
      </c>
      <c r="B41" s="17" t="s">
        <v>4</v>
      </c>
      <c r="C41" s="17" t="s">
        <v>5</v>
      </c>
      <c r="D41" s="17" t="s">
        <v>6</v>
      </c>
      <c r="E41" s="17" t="s">
        <v>7</v>
      </c>
      <c r="F41" s="4" t="s">
        <v>8</v>
      </c>
      <c r="G41" s="4" t="s">
        <v>9</v>
      </c>
      <c r="H41" s="4" t="s">
        <v>10</v>
      </c>
      <c r="I41" s="4" t="s">
        <v>11</v>
      </c>
      <c r="J41" s="5" t="s">
        <v>12</v>
      </c>
    </row>
    <row r="42" spans="1:11" x14ac:dyDescent="0.25">
      <c r="A42" s="6" t="str">
        <f>'2015 Overview'!A24</f>
        <v>A</v>
      </c>
      <c r="B42" s="18">
        <f>'2015 Overview'!B24</f>
        <v>5000000</v>
      </c>
      <c r="C42" s="18">
        <f>'2015 Overview'!C24</f>
        <v>10000000</v>
      </c>
      <c r="D42" s="6">
        <f t="shared" ref="D42:D55" si="2">D6-D24</f>
        <v>0</v>
      </c>
      <c r="E42" s="8">
        <f>D42/$D$20</f>
        <v>0</v>
      </c>
      <c r="F42" s="24">
        <f t="shared" ref="F42:J55" si="3">F6-F24</f>
        <v>0</v>
      </c>
      <c r="G42" s="24">
        <f t="shared" si="3"/>
        <v>0</v>
      </c>
      <c r="H42" s="24">
        <f t="shared" si="3"/>
        <v>0</v>
      </c>
      <c r="I42" s="24">
        <f t="shared" si="3"/>
        <v>0</v>
      </c>
      <c r="J42" s="24">
        <f t="shared" si="3"/>
        <v>0</v>
      </c>
    </row>
    <row r="43" spans="1:11" x14ac:dyDescent="0.25">
      <c r="A43" s="6" t="str">
        <f>'2015 Overview'!A25</f>
        <v>B</v>
      </c>
      <c r="B43" s="18">
        <f>'2015 Overview'!B25</f>
        <v>3000000</v>
      </c>
      <c r="C43" s="18">
        <f>'2015 Overview'!C25</f>
        <v>4999999</v>
      </c>
      <c r="D43" s="6">
        <f t="shared" si="2"/>
        <v>2</v>
      </c>
      <c r="E43" s="8">
        <f t="shared" ref="E43:E55" si="4">D43/$D$20</f>
        <v>6.0975609756097563E-3</v>
      </c>
      <c r="F43" s="24">
        <f t="shared" si="3"/>
        <v>5200000</v>
      </c>
      <c r="G43" s="24">
        <f t="shared" si="3"/>
        <v>1733333.34</v>
      </c>
      <c r="H43" s="24">
        <f t="shared" si="3"/>
        <v>0</v>
      </c>
      <c r="I43" s="24">
        <f t="shared" si="3"/>
        <v>0</v>
      </c>
      <c r="J43" s="24">
        <f t="shared" si="3"/>
        <v>1733333.34</v>
      </c>
    </row>
    <row r="44" spans="1:11" x14ac:dyDescent="0.25">
      <c r="A44" s="6" t="str">
        <f>'2015 Overview'!A26</f>
        <v>C</v>
      </c>
      <c r="B44" s="18">
        <f>'2015 Overview'!B26</f>
        <v>2000000</v>
      </c>
      <c r="C44" s="18">
        <f>'2015 Overview'!C26</f>
        <v>2999999</v>
      </c>
      <c r="D44" s="6">
        <f t="shared" si="2"/>
        <v>0</v>
      </c>
      <c r="E44" s="8">
        <f t="shared" si="4"/>
        <v>0</v>
      </c>
      <c r="F44" s="24">
        <f t="shared" si="3"/>
        <v>0</v>
      </c>
      <c r="G44" s="24">
        <f t="shared" si="3"/>
        <v>0</v>
      </c>
      <c r="H44" s="24">
        <f t="shared" si="3"/>
        <v>0</v>
      </c>
      <c r="I44" s="24">
        <f t="shared" si="3"/>
        <v>0</v>
      </c>
      <c r="J44" s="24">
        <f t="shared" si="3"/>
        <v>0</v>
      </c>
    </row>
    <row r="45" spans="1:11" x14ac:dyDescent="0.25">
      <c r="A45" s="6" t="str">
        <f>'2015 Overview'!A27</f>
        <v>D</v>
      </c>
      <c r="B45" s="18">
        <f>'2015 Overview'!B27</f>
        <v>1000000</v>
      </c>
      <c r="C45" s="18">
        <f>'2015 Overview'!C27</f>
        <v>1999999</v>
      </c>
      <c r="D45" s="6">
        <f t="shared" si="2"/>
        <v>6</v>
      </c>
      <c r="E45" s="8">
        <f t="shared" si="4"/>
        <v>1.8292682926829267E-2</v>
      </c>
      <c r="F45" s="24">
        <f t="shared" si="3"/>
        <v>6959760</v>
      </c>
      <c r="G45" s="24">
        <f t="shared" si="3"/>
        <v>2319919.98</v>
      </c>
      <c r="H45" s="24">
        <f t="shared" si="3"/>
        <v>0</v>
      </c>
      <c r="I45" s="24">
        <f t="shared" si="3"/>
        <v>0</v>
      </c>
      <c r="J45" s="24">
        <f t="shared" si="3"/>
        <v>2319919.98</v>
      </c>
    </row>
    <row r="46" spans="1:11" x14ac:dyDescent="0.25">
      <c r="A46" s="6" t="str">
        <f>'2015 Overview'!A28</f>
        <v>E</v>
      </c>
      <c r="B46" s="18">
        <f>'2015 Overview'!B28</f>
        <v>750000</v>
      </c>
      <c r="C46" s="18">
        <f>'2015 Overview'!C28</f>
        <v>999999</v>
      </c>
      <c r="D46" s="6">
        <f t="shared" si="2"/>
        <v>8</v>
      </c>
      <c r="E46" s="8">
        <f t="shared" si="4"/>
        <v>2.4390243902439025E-2</v>
      </c>
      <c r="F46" s="24">
        <f t="shared" si="3"/>
        <v>6512532.1799999997</v>
      </c>
      <c r="G46" s="24">
        <f t="shared" si="3"/>
        <v>2270894.66</v>
      </c>
      <c r="H46" s="24">
        <f t="shared" si="3"/>
        <v>0</v>
      </c>
      <c r="I46" s="24">
        <f t="shared" si="3"/>
        <v>0</v>
      </c>
      <c r="J46" s="24">
        <f t="shared" si="3"/>
        <v>2270894.66</v>
      </c>
    </row>
    <row r="47" spans="1:11" x14ac:dyDescent="0.25">
      <c r="A47" s="6" t="str">
        <f>'2015 Overview'!A29</f>
        <v>F</v>
      </c>
      <c r="B47" s="18">
        <f>'2015 Overview'!B29</f>
        <v>500000</v>
      </c>
      <c r="C47" s="18">
        <f>'2015 Overview'!C29</f>
        <v>749999</v>
      </c>
      <c r="D47" s="6">
        <f t="shared" si="2"/>
        <v>8</v>
      </c>
      <c r="E47" s="8">
        <f t="shared" si="4"/>
        <v>2.4390243902439025E-2</v>
      </c>
      <c r="F47" s="24">
        <f t="shared" si="3"/>
        <v>4427569.42</v>
      </c>
      <c r="G47" s="24">
        <f t="shared" si="3"/>
        <v>1109189.76</v>
      </c>
      <c r="H47" s="24">
        <f t="shared" si="3"/>
        <v>0</v>
      </c>
      <c r="I47" s="24">
        <f t="shared" si="3"/>
        <v>0</v>
      </c>
      <c r="J47" s="24">
        <f t="shared" si="3"/>
        <v>2669189.7599999998</v>
      </c>
    </row>
    <row r="48" spans="1:11" x14ac:dyDescent="0.25">
      <c r="A48" s="6" t="str">
        <f>'2015 Overview'!A30</f>
        <v>G</v>
      </c>
      <c r="B48" s="18">
        <f>'2015 Overview'!B30</f>
        <v>250000</v>
      </c>
      <c r="C48" s="18">
        <f>'2015 Overview'!C30</f>
        <v>499999</v>
      </c>
      <c r="D48" s="6">
        <f t="shared" si="2"/>
        <v>10</v>
      </c>
      <c r="E48" s="8">
        <f t="shared" si="4"/>
        <v>3.048780487804878E-2</v>
      </c>
      <c r="F48" s="24">
        <f t="shared" si="3"/>
        <v>2985500</v>
      </c>
      <c r="G48" s="24">
        <f t="shared" si="3"/>
        <v>938499.96</v>
      </c>
      <c r="H48" s="24">
        <f t="shared" si="3"/>
        <v>0</v>
      </c>
      <c r="I48" s="24">
        <f t="shared" si="3"/>
        <v>0</v>
      </c>
      <c r="J48" s="24">
        <f t="shared" si="3"/>
        <v>938499.96</v>
      </c>
    </row>
    <row r="49" spans="1:11" x14ac:dyDescent="0.25">
      <c r="A49" s="6" t="str">
        <f>'2015 Overview'!A31</f>
        <v>I</v>
      </c>
      <c r="B49" s="18">
        <f>'2015 Overview'!B31</f>
        <v>100000</v>
      </c>
      <c r="C49" s="18">
        <f>'2015 Overview'!C31</f>
        <v>249999</v>
      </c>
      <c r="D49" s="6">
        <f t="shared" si="2"/>
        <v>52</v>
      </c>
      <c r="E49" s="8">
        <f t="shared" si="4"/>
        <v>0.15853658536585366</v>
      </c>
      <c r="F49" s="24">
        <f t="shared" si="3"/>
        <v>6811460.9000000013</v>
      </c>
      <c r="G49" s="24">
        <f t="shared" si="3"/>
        <v>2274153.48</v>
      </c>
      <c r="H49" s="24">
        <f t="shared" si="3"/>
        <v>0</v>
      </c>
      <c r="I49" s="24">
        <f t="shared" si="3"/>
        <v>-151891.32000000004</v>
      </c>
      <c r="J49" s="24">
        <f t="shared" si="3"/>
        <v>2122262.1599999997</v>
      </c>
    </row>
    <row r="50" spans="1:11" x14ac:dyDescent="0.25">
      <c r="A50" s="6" t="str">
        <f>'2015 Overview'!A32</f>
        <v>J</v>
      </c>
      <c r="B50" s="18">
        <f>'2015 Overview'!B32</f>
        <v>75000</v>
      </c>
      <c r="C50" s="18">
        <f>'2015 Overview'!C32</f>
        <v>99999</v>
      </c>
      <c r="D50" s="6">
        <f t="shared" si="2"/>
        <v>20</v>
      </c>
      <c r="E50" s="8">
        <f t="shared" si="4"/>
        <v>6.097560975609756E-2</v>
      </c>
      <c r="F50" s="24">
        <f t="shared" si="3"/>
        <v>1637321.04</v>
      </c>
      <c r="G50" s="24">
        <f t="shared" si="3"/>
        <v>556173.60666666669</v>
      </c>
      <c r="H50" s="24">
        <f t="shared" si="3"/>
        <v>0</v>
      </c>
      <c r="I50" s="24">
        <f t="shared" si="3"/>
        <v>-10586.04</v>
      </c>
      <c r="J50" s="24">
        <f t="shared" si="3"/>
        <v>545587.56666666665</v>
      </c>
    </row>
    <row r="51" spans="1:11" x14ac:dyDescent="0.25">
      <c r="A51" s="6" t="str">
        <f>'2015 Overview'!A33</f>
        <v>K</v>
      </c>
      <c r="B51" s="18">
        <f>'2015 Overview'!B33</f>
        <v>50000</v>
      </c>
      <c r="C51" s="18">
        <f>'2015 Overview'!C33</f>
        <v>47999</v>
      </c>
      <c r="D51" s="6">
        <f t="shared" si="2"/>
        <v>0</v>
      </c>
      <c r="E51" s="8">
        <f t="shared" si="4"/>
        <v>0</v>
      </c>
      <c r="F51" s="24">
        <f t="shared" si="3"/>
        <v>0</v>
      </c>
      <c r="G51" s="24">
        <f t="shared" si="3"/>
        <v>0</v>
      </c>
      <c r="H51" s="24">
        <f t="shared" si="3"/>
        <v>0</v>
      </c>
      <c r="I51" s="24">
        <f t="shared" si="3"/>
        <v>0</v>
      </c>
      <c r="J51" s="24">
        <f t="shared" si="3"/>
        <v>0</v>
      </c>
    </row>
    <row r="52" spans="1:11" x14ac:dyDescent="0.25">
      <c r="A52" s="6" t="str">
        <f>'2015 Overview'!A34</f>
        <v>L</v>
      </c>
      <c r="B52" s="18">
        <f>'2015 Overview'!B34</f>
        <v>25000</v>
      </c>
      <c r="C52" s="18">
        <f>'2015 Overview'!C34</f>
        <v>49999</v>
      </c>
      <c r="D52" s="6">
        <f t="shared" si="2"/>
        <v>58</v>
      </c>
      <c r="E52" s="8">
        <f t="shared" si="4"/>
        <v>0.17682926829268292</v>
      </c>
      <c r="F52" s="24">
        <f t="shared" si="3"/>
        <v>2049453.7400000002</v>
      </c>
      <c r="G52" s="24">
        <f t="shared" si="3"/>
        <v>683151.0866666669</v>
      </c>
      <c r="H52" s="24">
        <f t="shared" si="3"/>
        <v>0</v>
      </c>
      <c r="I52" s="24">
        <f t="shared" si="3"/>
        <v>-75714.140000000014</v>
      </c>
      <c r="J52" s="24">
        <f t="shared" si="3"/>
        <v>607436.94666666689</v>
      </c>
    </row>
    <row r="53" spans="1:11" x14ac:dyDescent="0.25">
      <c r="A53" s="6" t="str">
        <f>'2015 Overview'!A35</f>
        <v>M</v>
      </c>
      <c r="B53" s="18">
        <f>'2015 Overview'!B35</f>
        <v>10000</v>
      </c>
      <c r="C53" s="18">
        <f>'2015 Overview'!C35</f>
        <v>24999</v>
      </c>
      <c r="D53" s="6">
        <f t="shared" si="2"/>
        <v>30</v>
      </c>
      <c r="E53" s="8">
        <f t="shared" si="4"/>
        <v>9.1463414634146339E-2</v>
      </c>
      <c r="F53" s="24">
        <f t="shared" si="3"/>
        <v>465295.59999999992</v>
      </c>
      <c r="G53" s="24">
        <f t="shared" si="3"/>
        <v>154488.82</v>
      </c>
      <c r="H53" s="24">
        <f t="shared" si="3"/>
        <v>0</v>
      </c>
      <c r="I53" s="24">
        <f t="shared" si="3"/>
        <v>-26079.980000000003</v>
      </c>
      <c r="J53" s="24">
        <f t="shared" si="3"/>
        <v>128408.84000000001</v>
      </c>
    </row>
    <row r="54" spans="1:11" ht="15.75" thickBot="1" x14ac:dyDescent="0.3">
      <c r="A54" s="6" t="str">
        <f>'2015 Overview'!A36</f>
        <v>N</v>
      </c>
      <c r="B54" s="18">
        <f>'2015 Overview'!B36</f>
        <v>5000</v>
      </c>
      <c r="C54" s="18">
        <f>'2015 Overview'!C36</f>
        <v>9999</v>
      </c>
      <c r="D54" s="6">
        <f t="shared" si="2"/>
        <v>8</v>
      </c>
      <c r="E54" s="8">
        <f t="shared" si="4"/>
        <v>2.4390243902439025E-2</v>
      </c>
      <c r="F54" s="24">
        <f t="shared" si="3"/>
        <v>63650.040000000008</v>
      </c>
      <c r="G54" s="24">
        <f t="shared" si="3"/>
        <v>21216.639999999999</v>
      </c>
      <c r="H54" s="24">
        <f t="shared" si="3"/>
        <v>0</v>
      </c>
      <c r="I54" s="24">
        <f t="shared" si="3"/>
        <v>-3200</v>
      </c>
      <c r="J54" s="24">
        <f t="shared" si="3"/>
        <v>18016.64</v>
      </c>
    </row>
    <row r="55" spans="1:11" x14ac:dyDescent="0.25">
      <c r="A55" s="6">
        <f>'2015 Overview'!A37</f>
        <v>0</v>
      </c>
      <c r="B55" s="18">
        <f>'2015 Overview'!B37</f>
        <v>0</v>
      </c>
      <c r="C55" s="18">
        <f>'2015 Overview'!C37</f>
        <v>4999</v>
      </c>
      <c r="D55" s="6">
        <f t="shared" si="2"/>
        <v>86</v>
      </c>
      <c r="E55" s="8">
        <f t="shared" si="4"/>
        <v>0.26219512195121952</v>
      </c>
      <c r="F55" s="24">
        <f t="shared" si="3"/>
        <v>4412036.9400000004</v>
      </c>
      <c r="G55" s="24">
        <f t="shared" si="3"/>
        <v>1481167.5399999986</v>
      </c>
      <c r="H55" s="24">
        <f t="shared" si="3"/>
        <v>0</v>
      </c>
      <c r="I55" s="24">
        <f t="shared" si="3"/>
        <v>-89014.62000000001</v>
      </c>
      <c r="J55" s="24">
        <f t="shared" si="3"/>
        <v>1392152.919999999</v>
      </c>
      <c r="K55" s="63" t="s">
        <v>147</v>
      </c>
    </row>
    <row r="56" spans="1:11" ht="15.75" thickBot="1" x14ac:dyDescent="0.3">
      <c r="A56" s="19"/>
      <c r="B56" s="19"/>
      <c r="C56" s="20"/>
      <c r="D56" s="19">
        <f>SUM(D42:D55)</f>
        <v>288</v>
      </c>
      <c r="E56" s="21">
        <f>SUM(E42:E55)</f>
        <v>0.87804878048780488</v>
      </c>
      <c r="F56" s="22">
        <f>SUM(F42:F54)</f>
        <v>37112542.920000009</v>
      </c>
      <c r="G56" s="22">
        <f>SUM(G42:G54)</f>
        <v>12061021.333333336</v>
      </c>
      <c r="H56" s="22">
        <f>SUM(H42:H54)</f>
        <v>0</v>
      </c>
      <c r="I56" s="22"/>
      <c r="J56" s="23">
        <f>SUM(J42:J54)</f>
        <v>13353549.853333334</v>
      </c>
      <c r="K56" s="64">
        <f>J56/D56</f>
        <v>46366.4925462963</v>
      </c>
    </row>
  </sheetData>
  <mergeCells count="1">
    <mergeCell ref="B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762"/>
  <sheetViews>
    <sheetView workbookViewId="0">
      <pane ySplit="2" topLeftCell="A366" activePane="bottomLeft" state="frozen"/>
      <selection pane="bottomLeft" activeCell="A2" sqref="A2:XFD2"/>
    </sheetView>
  </sheetViews>
  <sheetFormatPr defaultRowHeight="15.75" x14ac:dyDescent="0.25"/>
  <cols>
    <col min="1" max="1" width="9.140625" style="42"/>
    <col min="2" max="2" width="9.140625" style="48"/>
    <col min="3" max="3" width="29.140625" style="42" customWidth="1"/>
    <col min="4" max="4" width="10" style="48" customWidth="1"/>
    <col min="5" max="5" width="11.42578125" style="42" customWidth="1"/>
    <col min="6" max="6" width="18" style="49" customWidth="1"/>
    <col min="7" max="7" width="12.28515625" style="42" customWidth="1"/>
    <col min="8" max="8" width="15.85546875" style="49" customWidth="1"/>
    <col min="9" max="9" width="15.7109375" style="49" customWidth="1"/>
    <col min="10" max="10" width="13.28515625" style="49" customWidth="1"/>
    <col min="11" max="11" width="16.140625" style="59" customWidth="1"/>
    <col min="12" max="12" width="19.5703125" style="42" customWidth="1"/>
    <col min="13" max="13" width="15.42578125" style="42" customWidth="1"/>
    <col min="14" max="14" width="9.85546875" style="42" customWidth="1"/>
    <col min="15" max="15" width="11.28515625" style="42" customWidth="1"/>
    <col min="16" max="16384" width="9.140625" style="42"/>
  </cols>
  <sheetData>
    <row r="1" spans="1:15" ht="33.75" customHeight="1" x14ac:dyDescent="0.5">
      <c r="A1" s="66" t="s">
        <v>150</v>
      </c>
    </row>
    <row r="2" spans="1:15" s="50" customFormat="1" x14ac:dyDescent="0.25">
      <c r="A2" s="29" t="s">
        <v>27</v>
      </c>
      <c r="B2" s="40" t="s">
        <v>3</v>
      </c>
      <c r="C2" s="30" t="s">
        <v>28</v>
      </c>
      <c r="D2" s="31" t="s">
        <v>29</v>
      </c>
      <c r="E2" s="30" t="s">
        <v>30</v>
      </c>
      <c r="F2" s="41" t="s">
        <v>8</v>
      </c>
      <c r="G2" s="30" t="s">
        <v>31</v>
      </c>
      <c r="H2" s="55" t="s">
        <v>9</v>
      </c>
      <c r="I2" s="55" t="s">
        <v>10</v>
      </c>
      <c r="J2" s="55" t="s">
        <v>32</v>
      </c>
      <c r="K2" s="56" t="s">
        <v>33</v>
      </c>
      <c r="L2" s="32" t="s">
        <v>34</v>
      </c>
      <c r="M2" s="32" t="s">
        <v>35</v>
      </c>
      <c r="N2" s="33" t="s">
        <v>36</v>
      </c>
      <c r="O2" s="34" t="s">
        <v>37</v>
      </c>
    </row>
    <row r="3" spans="1:15" x14ac:dyDescent="0.25">
      <c r="A3" s="35">
        <v>2015</v>
      </c>
      <c r="B3" s="26">
        <f>IF(AND($F3&gt;='2016 Overview'!$B$18,$F3&lt;='2016 Overview'!$C$18),'2016 Overview'!$A$18,IF(AND($F3&gt;='2016 Overview'!$B$17,$F3&lt;='2016 Overview'!$C$17),'2016 Overview'!$A$17, IF(AND($F3&gt;='2016 Overview'!$B$16,$F3&lt;='2016 Overview'!$C$16),'2016 Overview'!$A$16, IF(AND($F3&gt;='2016 Overview'!$B$15,$F3&lt;='2016 Overview'!$C$15),'2016 Overview'!$A$15, IF(AND($F3&gt;='2016 Overview'!$B$14,$F3&lt;='2016 Overview'!$C$14),'2016 Overview'!$A$14, IF(AND($F3&gt;='2016 Overview'!$B$13,$F3&lt;='2016 Overview'!$C$13),'2016 Overview'!$A$13, IF(AND($F3&gt;='2016 Overview'!$B$12,$F3&lt;='2016 Overview'!$C$12),'2016 Overview'!$A$12,IF(AND($F3&gt;='2016 Overview'!$B$11,$F3&lt;='2016 Overview'!$C$11),'2016 Overview'!$A$11,IF(AND($F3&gt;='2016 Overview'!$B$10,$F3&lt;='2016 Overview'!$C$10),'2016 Overview'!$A$10,IF(AND($F3&gt;='2016 Overview'!$B$9,$F3&lt;='2016 Overview'!$C$9),'2016 Overview'!$A$9,IF(AND($F3&gt;='2016 Overview'!$B$8,$F3&lt;='2016 Overview'!$C$8),'2016 Overview'!$A$7,IF(AND($F3&gt;='2016 Overview'!$B$7,$F3&lt;='2016 Overview'!$C$7),'2016 Overview'!$A$7,IF(AND($F3&gt;='2016 Overview'!$B$6,$F3&lt;='2016 Overview'!$C$6),'2016 Overview'!$A$6,IF(AND($F3&gt;='2016 Overview'!$B$5,$F3&lt;='2016 Overview'!$C$5),'2016 Overview'!$A$5,))))))))))))))</f>
        <v>0</v>
      </c>
      <c r="C3" s="35" t="s">
        <v>148</v>
      </c>
      <c r="D3" s="26"/>
      <c r="E3" s="35" t="s">
        <v>146</v>
      </c>
      <c r="F3" s="44">
        <v>70000</v>
      </c>
      <c r="G3" s="36">
        <f>H3/F3</f>
        <v>0.33333328571428572</v>
      </c>
      <c r="H3" s="44">
        <v>23333.33</v>
      </c>
      <c r="I3" s="44"/>
      <c r="J3" s="57">
        <v>0</v>
      </c>
      <c r="K3" s="44">
        <v>23333.33</v>
      </c>
      <c r="L3" s="43">
        <v>41388</v>
      </c>
      <c r="M3" s="28">
        <v>42156</v>
      </c>
      <c r="N3" s="37">
        <f>M3-L3</f>
        <v>768</v>
      </c>
      <c r="O3" s="38">
        <f>K3/N3</f>
        <v>30.38194010416667</v>
      </c>
    </row>
    <row r="4" spans="1:15" x14ac:dyDescent="0.25">
      <c r="A4" s="35">
        <v>2015</v>
      </c>
      <c r="B4" s="26">
        <f>IF(AND($F4&gt;='2016 Overview'!$B$18,$F4&lt;='2016 Overview'!$C$18),'2016 Overview'!$A$18,IF(AND($F4&gt;='2016 Overview'!$B$17,$F4&lt;='2016 Overview'!$C$17),'2016 Overview'!$A$17, IF(AND($F4&gt;='2016 Overview'!$B$16,$F4&lt;='2016 Overview'!$C$16),'2016 Overview'!$A$16, IF(AND($F4&gt;='2016 Overview'!$B$15,$F4&lt;='2016 Overview'!$C$15),'2016 Overview'!$A$15, IF(AND($F4&gt;='2016 Overview'!$B$14,$F4&lt;='2016 Overview'!$C$14),'2016 Overview'!$A$14, IF(AND($F4&gt;='2016 Overview'!$B$13,$F4&lt;='2016 Overview'!$C$13),'2016 Overview'!$A$13, IF(AND($F4&gt;='2016 Overview'!$B$12,$F4&lt;='2016 Overview'!$C$12),'2016 Overview'!$A$12,IF(AND($F4&gt;='2016 Overview'!$B$11,$F4&lt;='2016 Overview'!$C$11),'2016 Overview'!$A$11,IF(AND($F4&gt;='2016 Overview'!$B$10,$F4&lt;='2016 Overview'!$C$10),'2016 Overview'!$A$10,IF(AND($F4&gt;='2016 Overview'!$B$9,$F4&lt;='2016 Overview'!$C$9),'2016 Overview'!$A$9,IF(AND($F4&gt;='2016 Overview'!$B$8,$F4&lt;='2016 Overview'!$C$8),'2016 Overview'!$A$7,IF(AND($F4&gt;='2016 Overview'!$B$7,$F4&lt;='2016 Overview'!$C$7),'2016 Overview'!$A$7,IF(AND($F4&gt;='2016 Overview'!$B$6,$F4&lt;='2016 Overview'!$C$6),'2016 Overview'!$A$6,IF(AND($F4&gt;='2016 Overview'!$B$5,$F4&lt;='2016 Overview'!$C$5),'2016 Overview'!$A$5,))))))))))))))</f>
        <v>0</v>
      </c>
      <c r="C4" s="35" t="s">
        <v>148</v>
      </c>
      <c r="D4" s="26"/>
      <c r="E4" s="35" t="s">
        <v>146</v>
      </c>
      <c r="F4" s="44">
        <v>69555.039999999994</v>
      </c>
      <c r="G4" s="36">
        <f>H4/F4</f>
        <v>0.33333342918068914</v>
      </c>
      <c r="H4" s="44">
        <v>23185.02</v>
      </c>
      <c r="I4" s="44"/>
      <c r="J4" s="57">
        <v>-7754.29</v>
      </c>
      <c r="K4" s="44">
        <v>15430.73</v>
      </c>
      <c r="L4" s="43">
        <v>41856</v>
      </c>
      <c r="M4" s="28">
        <v>42156</v>
      </c>
      <c r="N4" s="37">
        <f>M4-L4</f>
        <v>300</v>
      </c>
      <c r="O4" s="38">
        <f>K4/N4</f>
        <v>51.435766666666666</v>
      </c>
    </row>
    <row r="5" spans="1:15" x14ac:dyDescent="0.25">
      <c r="A5" s="35">
        <v>2015</v>
      </c>
      <c r="B5" s="26">
        <f>IF(AND($F5&gt;='2016 Overview'!$B$18,$F5&lt;='2016 Overview'!$C$18),'2016 Overview'!$A$18,IF(AND($F5&gt;='2016 Overview'!$B$17,$F5&lt;='2016 Overview'!$C$17),'2016 Overview'!$A$17, IF(AND($F5&gt;='2016 Overview'!$B$16,$F5&lt;='2016 Overview'!$C$16),'2016 Overview'!$A$16, IF(AND($F5&gt;='2016 Overview'!$B$15,$F5&lt;='2016 Overview'!$C$15),'2016 Overview'!$A$15, IF(AND($F5&gt;='2016 Overview'!$B$14,$F5&lt;='2016 Overview'!$C$14),'2016 Overview'!$A$14, IF(AND($F5&gt;='2016 Overview'!$B$13,$F5&lt;='2016 Overview'!$C$13),'2016 Overview'!$A$13, IF(AND($F5&gt;='2016 Overview'!$B$12,$F5&lt;='2016 Overview'!$C$12),'2016 Overview'!$A$12,IF(AND($F5&gt;='2016 Overview'!$B$11,$F5&lt;='2016 Overview'!$C$11),'2016 Overview'!$A$11,IF(AND($F5&gt;='2016 Overview'!$B$10,$F5&lt;='2016 Overview'!$C$10),'2016 Overview'!$A$10,IF(AND($F5&gt;='2016 Overview'!$B$9,$F5&lt;='2016 Overview'!$C$9),'2016 Overview'!$A$9,IF(AND($F5&gt;='2016 Overview'!$B$8,$F5&lt;='2016 Overview'!$C$8),'2016 Overview'!$A$7,IF(AND($F5&gt;='2016 Overview'!$B$7,$F5&lt;='2016 Overview'!$C$7),'2016 Overview'!$A$7,IF(AND($F5&gt;='2016 Overview'!$B$6,$F5&lt;='2016 Overview'!$C$6),'2016 Overview'!$A$6,IF(AND($F5&gt;='2016 Overview'!$B$5,$F5&lt;='2016 Overview'!$C$5),'2016 Overview'!$A$5,))))))))))))))</f>
        <v>0</v>
      </c>
      <c r="C5" s="35" t="s">
        <v>148</v>
      </c>
      <c r="D5" s="26"/>
      <c r="E5" s="35" t="s">
        <v>146</v>
      </c>
      <c r="F5" s="44">
        <v>72066.67</v>
      </c>
      <c r="G5" s="36">
        <f>H5/F5</f>
        <v>0.31359836662357232</v>
      </c>
      <c r="H5" s="44">
        <v>22599.99</v>
      </c>
      <c r="I5" s="44"/>
      <c r="J5" s="57">
        <v>0</v>
      </c>
      <c r="K5" s="44">
        <v>22599.99</v>
      </c>
      <c r="L5" s="43">
        <v>41801</v>
      </c>
      <c r="M5" s="28">
        <v>42156</v>
      </c>
      <c r="N5" s="37">
        <f>M5-L5</f>
        <v>355</v>
      </c>
      <c r="O5" s="38">
        <f>K5/N5</f>
        <v>63.661943661971833</v>
      </c>
    </row>
    <row r="6" spans="1:15" x14ac:dyDescent="0.25">
      <c r="A6" s="35">
        <v>2015</v>
      </c>
      <c r="B6" s="26">
        <f>IF(AND($F6&gt;='2016 Overview'!$B$18,$F6&lt;='2016 Overview'!$C$18),'2016 Overview'!$A$18,IF(AND($F6&gt;='2016 Overview'!$B$17,$F6&lt;='2016 Overview'!$C$17),'2016 Overview'!$A$17, IF(AND($F6&gt;='2016 Overview'!$B$16,$F6&lt;='2016 Overview'!$C$16),'2016 Overview'!$A$16, IF(AND($F6&gt;='2016 Overview'!$B$15,$F6&lt;='2016 Overview'!$C$15),'2016 Overview'!$A$15, IF(AND($F6&gt;='2016 Overview'!$B$14,$F6&lt;='2016 Overview'!$C$14),'2016 Overview'!$A$14, IF(AND($F6&gt;='2016 Overview'!$B$13,$F6&lt;='2016 Overview'!$C$13),'2016 Overview'!$A$13, IF(AND($F6&gt;='2016 Overview'!$B$12,$F6&lt;='2016 Overview'!$C$12),'2016 Overview'!$A$12,IF(AND($F6&gt;='2016 Overview'!$B$11,$F6&lt;='2016 Overview'!$C$11),'2016 Overview'!$A$11,IF(AND($F6&gt;='2016 Overview'!$B$10,$F6&lt;='2016 Overview'!$C$10),'2016 Overview'!$A$10,IF(AND($F6&gt;='2016 Overview'!$B$9,$F6&lt;='2016 Overview'!$C$9),'2016 Overview'!$A$9,IF(AND($F6&gt;='2016 Overview'!$B$8,$F6&lt;='2016 Overview'!$C$8),'2016 Overview'!$A$7,IF(AND($F6&gt;='2016 Overview'!$B$7,$F6&lt;='2016 Overview'!$C$7),'2016 Overview'!$A$7,IF(AND($F6&gt;='2016 Overview'!$B$6,$F6&lt;='2016 Overview'!$C$6),'2016 Overview'!$A$6,IF(AND($F6&gt;='2016 Overview'!$B$5,$F6&lt;='2016 Overview'!$C$5),'2016 Overview'!$A$5,))))))))))))))</f>
        <v>0</v>
      </c>
      <c r="C6" s="35" t="s">
        <v>148</v>
      </c>
      <c r="D6" s="26"/>
      <c r="E6" s="35" t="s">
        <v>146</v>
      </c>
      <c r="F6" s="44">
        <v>64845.45</v>
      </c>
      <c r="G6" s="36">
        <f>H6/F6</f>
        <v>0.33333317912050886</v>
      </c>
      <c r="H6" s="44">
        <v>21615.14</v>
      </c>
      <c r="I6" s="44"/>
      <c r="J6" s="57">
        <v>-1500</v>
      </c>
      <c r="K6" s="44">
        <v>20115.14</v>
      </c>
      <c r="L6" s="43">
        <v>40991</v>
      </c>
      <c r="M6" s="28">
        <v>42156</v>
      </c>
      <c r="N6" s="37">
        <f>M6-L6</f>
        <v>1165</v>
      </c>
      <c r="O6" s="38">
        <f>K6/N6</f>
        <v>17.266214592274679</v>
      </c>
    </row>
    <row r="7" spans="1:15" x14ac:dyDescent="0.25">
      <c r="A7" s="35">
        <v>2015</v>
      </c>
      <c r="B7" s="26">
        <f>IF(AND($F7&gt;='2016 Overview'!$B$18,$F7&lt;='2016 Overview'!$C$18),'2016 Overview'!$A$18,IF(AND($F7&gt;='2016 Overview'!$B$17,$F7&lt;='2016 Overview'!$C$17),'2016 Overview'!$A$17, IF(AND($F7&gt;='2016 Overview'!$B$16,$F7&lt;='2016 Overview'!$C$16),'2016 Overview'!$A$16, IF(AND($F7&gt;='2016 Overview'!$B$15,$F7&lt;='2016 Overview'!$C$15),'2016 Overview'!$A$15, IF(AND($F7&gt;='2016 Overview'!$B$14,$F7&lt;='2016 Overview'!$C$14),'2016 Overview'!$A$14, IF(AND($F7&gt;='2016 Overview'!$B$13,$F7&lt;='2016 Overview'!$C$13),'2016 Overview'!$A$13, IF(AND($F7&gt;='2016 Overview'!$B$12,$F7&lt;='2016 Overview'!$C$12),'2016 Overview'!$A$12,IF(AND($F7&gt;='2016 Overview'!$B$11,$F7&lt;='2016 Overview'!$C$11),'2016 Overview'!$A$11,IF(AND($F7&gt;='2016 Overview'!$B$10,$F7&lt;='2016 Overview'!$C$10),'2016 Overview'!$A$10,IF(AND($F7&gt;='2016 Overview'!$B$9,$F7&lt;='2016 Overview'!$C$9),'2016 Overview'!$A$9,IF(AND($F7&gt;='2016 Overview'!$B$8,$F7&lt;='2016 Overview'!$C$8),'2016 Overview'!$A$7,IF(AND($F7&gt;='2016 Overview'!$B$7,$F7&lt;='2016 Overview'!$C$7),'2016 Overview'!$A$7,IF(AND($F7&gt;='2016 Overview'!$B$6,$F7&lt;='2016 Overview'!$C$6),'2016 Overview'!$A$6,IF(AND($F7&gt;='2016 Overview'!$B$5,$F7&lt;='2016 Overview'!$C$5),'2016 Overview'!$A$5,))))))))))))))</f>
        <v>0</v>
      </c>
      <c r="C7" s="35" t="s">
        <v>148</v>
      </c>
      <c r="D7" s="26"/>
      <c r="E7" s="35" t="s">
        <v>146</v>
      </c>
      <c r="F7" s="44">
        <v>60516.37</v>
      </c>
      <c r="G7" s="36">
        <f>H7/F7</f>
        <v>0.33333327825181847</v>
      </c>
      <c r="H7" s="44">
        <v>20172.12</v>
      </c>
      <c r="I7" s="44"/>
      <c r="J7" s="57">
        <v>0</v>
      </c>
      <c r="K7" s="44">
        <v>20172.12</v>
      </c>
      <c r="L7" s="43">
        <v>41528</v>
      </c>
      <c r="M7" s="28">
        <v>42156</v>
      </c>
      <c r="N7" s="37">
        <f>M7-L7</f>
        <v>628</v>
      </c>
      <c r="O7" s="38">
        <f>K7/N7</f>
        <v>32.121210191082803</v>
      </c>
    </row>
    <row r="8" spans="1:15" x14ac:dyDescent="0.25">
      <c r="A8" s="35">
        <v>2015</v>
      </c>
      <c r="B8" s="26">
        <f>IF(AND($F8&gt;='2016 Overview'!$B$18,$F8&lt;='2016 Overview'!$C$18),'2016 Overview'!$A$18,IF(AND($F8&gt;='2016 Overview'!$B$17,$F8&lt;='2016 Overview'!$C$17),'2016 Overview'!$A$17, IF(AND($F8&gt;='2016 Overview'!$B$16,$F8&lt;='2016 Overview'!$C$16),'2016 Overview'!$A$16, IF(AND($F8&gt;='2016 Overview'!$B$15,$F8&lt;='2016 Overview'!$C$15),'2016 Overview'!$A$15, IF(AND($F8&gt;='2016 Overview'!$B$14,$F8&lt;='2016 Overview'!$C$14),'2016 Overview'!$A$14, IF(AND($F8&gt;='2016 Overview'!$B$13,$F8&lt;='2016 Overview'!$C$13),'2016 Overview'!$A$13, IF(AND($F8&gt;='2016 Overview'!$B$12,$F8&lt;='2016 Overview'!$C$12),'2016 Overview'!$A$12,IF(AND($F8&gt;='2016 Overview'!$B$11,$F8&lt;='2016 Overview'!$C$11),'2016 Overview'!$A$11,IF(AND($F8&gt;='2016 Overview'!$B$10,$F8&lt;='2016 Overview'!$C$10),'2016 Overview'!$A$10,IF(AND($F8&gt;='2016 Overview'!$B$9,$F8&lt;='2016 Overview'!$C$9),'2016 Overview'!$A$9,IF(AND($F8&gt;='2016 Overview'!$B$8,$F8&lt;='2016 Overview'!$C$8),'2016 Overview'!$A$7,IF(AND($F8&gt;='2016 Overview'!$B$7,$F8&lt;='2016 Overview'!$C$7),'2016 Overview'!$A$7,IF(AND($F8&gt;='2016 Overview'!$B$6,$F8&lt;='2016 Overview'!$C$6),'2016 Overview'!$A$6,IF(AND($F8&gt;='2016 Overview'!$B$5,$F8&lt;='2016 Overview'!$C$5),'2016 Overview'!$A$5,))))))))))))))</f>
        <v>0</v>
      </c>
      <c r="C8" s="35" t="s">
        <v>148</v>
      </c>
      <c r="D8" s="26"/>
      <c r="E8" s="35" t="s">
        <v>146</v>
      </c>
      <c r="F8" s="44">
        <v>60000</v>
      </c>
      <c r="G8" s="36">
        <f>H8/F8</f>
        <v>0.33333333333333331</v>
      </c>
      <c r="H8" s="44">
        <v>20000</v>
      </c>
      <c r="I8" s="44"/>
      <c r="J8" s="57">
        <v>-3333.34</v>
      </c>
      <c r="K8" s="44">
        <v>16666.66</v>
      </c>
      <c r="L8" s="43">
        <v>41906</v>
      </c>
      <c r="M8" s="28">
        <v>42156</v>
      </c>
      <c r="N8" s="37">
        <f>M8-L8</f>
        <v>250</v>
      </c>
      <c r="O8" s="38">
        <f>K8/N8</f>
        <v>66.666640000000001</v>
      </c>
    </row>
    <row r="9" spans="1:15" x14ac:dyDescent="0.25">
      <c r="A9" s="35">
        <v>2015</v>
      </c>
      <c r="B9" s="26">
        <f>IF(AND($F9&gt;='2016 Overview'!$B$18,$F9&lt;='2016 Overview'!$C$18),'2016 Overview'!$A$18,IF(AND($F9&gt;='2016 Overview'!$B$17,$F9&lt;='2016 Overview'!$C$17),'2016 Overview'!$A$17, IF(AND($F9&gt;='2016 Overview'!$B$16,$F9&lt;='2016 Overview'!$C$16),'2016 Overview'!$A$16, IF(AND($F9&gt;='2016 Overview'!$B$15,$F9&lt;='2016 Overview'!$C$15),'2016 Overview'!$A$15, IF(AND($F9&gt;='2016 Overview'!$B$14,$F9&lt;='2016 Overview'!$C$14),'2016 Overview'!$A$14, IF(AND($F9&gt;='2016 Overview'!$B$13,$F9&lt;='2016 Overview'!$C$13),'2016 Overview'!$A$13, IF(AND($F9&gt;='2016 Overview'!$B$12,$F9&lt;='2016 Overview'!$C$12),'2016 Overview'!$A$12,IF(AND($F9&gt;='2016 Overview'!$B$11,$F9&lt;='2016 Overview'!$C$11),'2016 Overview'!$A$11,IF(AND($F9&gt;='2016 Overview'!$B$10,$F9&lt;='2016 Overview'!$C$10),'2016 Overview'!$A$10,IF(AND($F9&gt;='2016 Overview'!$B$9,$F9&lt;='2016 Overview'!$C$9),'2016 Overview'!$A$9,IF(AND($F9&gt;='2016 Overview'!$B$8,$F9&lt;='2016 Overview'!$C$8),'2016 Overview'!$A$7,IF(AND($F9&gt;='2016 Overview'!$B$7,$F9&lt;='2016 Overview'!$C$7),'2016 Overview'!$A$7,IF(AND($F9&gt;='2016 Overview'!$B$6,$F9&lt;='2016 Overview'!$C$6),'2016 Overview'!$A$6,IF(AND($F9&gt;='2016 Overview'!$B$5,$F9&lt;='2016 Overview'!$C$5),'2016 Overview'!$A$5,))))))))))))))</f>
        <v>0</v>
      </c>
      <c r="C9" s="35" t="s">
        <v>148</v>
      </c>
      <c r="D9" s="26"/>
      <c r="E9" s="35" t="s">
        <v>146</v>
      </c>
      <c r="F9" s="44">
        <v>60000</v>
      </c>
      <c r="G9" s="36">
        <f>H9/F9</f>
        <v>0.33333333333333331</v>
      </c>
      <c r="H9" s="44">
        <v>20000</v>
      </c>
      <c r="I9" s="44"/>
      <c r="J9" s="57">
        <v>0</v>
      </c>
      <c r="K9" s="44">
        <v>20000</v>
      </c>
      <c r="L9" s="43">
        <v>41383</v>
      </c>
      <c r="M9" s="28">
        <v>42156</v>
      </c>
      <c r="N9" s="37">
        <f>M9-L9</f>
        <v>773</v>
      </c>
      <c r="O9" s="38">
        <f>K9/N9</f>
        <v>25.873221216041397</v>
      </c>
    </row>
    <row r="10" spans="1:15" x14ac:dyDescent="0.25">
      <c r="A10" s="35">
        <v>2015</v>
      </c>
      <c r="B10" s="26">
        <f>IF(AND($F10&gt;='2016 Overview'!$B$18,$F10&lt;='2016 Overview'!$C$18),'2016 Overview'!$A$18,IF(AND($F10&gt;='2016 Overview'!$B$17,$F10&lt;='2016 Overview'!$C$17),'2016 Overview'!$A$17, IF(AND($F10&gt;='2016 Overview'!$B$16,$F10&lt;='2016 Overview'!$C$16),'2016 Overview'!$A$16, IF(AND($F10&gt;='2016 Overview'!$B$15,$F10&lt;='2016 Overview'!$C$15),'2016 Overview'!$A$15, IF(AND($F10&gt;='2016 Overview'!$B$14,$F10&lt;='2016 Overview'!$C$14),'2016 Overview'!$A$14, IF(AND($F10&gt;='2016 Overview'!$B$13,$F10&lt;='2016 Overview'!$C$13),'2016 Overview'!$A$13, IF(AND($F10&gt;='2016 Overview'!$B$12,$F10&lt;='2016 Overview'!$C$12),'2016 Overview'!$A$12,IF(AND($F10&gt;='2016 Overview'!$B$11,$F10&lt;='2016 Overview'!$C$11),'2016 Overview'!$A$11,IF(AND($F10&gt;='2016 Overview'!$B$10,$F10&lt;='2016 Overview'!$C$10),'2016 Overview'!$A$10,IF(AND($F10&gt;='2016 Overview'!$B$9,$F10&lt;='2016 Overview'!$C$9),'2016 Overview'!$A$9,IF(AND($F10&gt;='2016 Overview'!$B$8,$F10&lt;='2016 Overview'!$C$8),'2016 Overview'!$A$7,IF(AND($F10&gt;='2016 Overview'!$B$7,$F10&lt;='2016 Overview'!$C$7),'2016 Overview'!$A$7,IF(AND($F10&gt;='2016 Overview'!$B$6,$F10&lt;='2016 Overview'!$C$6),'2016 Overview'!$A$6,IF(AND($F10&gt;='2016 Overview'!$B$5,$F10&lt;='2016 Overview'!$C$5),'2016 Overview'!$A$5,))))))))))))))</f>
        <v>0</v>
      </c>
      <c r="C10" s="35" t="s">
        <v>148</v>
      </c>
      <c r="D10" s="26"/>
      <c r="E10" s="35" t="s">
        <v>146</v>
      </c>
      <c r="F10" s="44">
        <v>60000</v>
      </c>
      <c r="G10" s="36">
        <f>H10/F10</f>
        <v>0.33333333333333331</v>
      </c>
      <c r="H10" s="44">
        <v>20000</v>
      </c>
      <c r="I10" s="44"/>
      <c r="J10" s="57">
        <v>0</v>
      </c>
      <c r="K10" s="44">
        <v>20000</v>
      </c>
      <c r="L10" s="43">
        <v>41698</v>
      </c>
      <c r="M10" s="28">
        <v>42156</v>
      </c>
      <c r="N10" s="37">
        <f>M10-L10</f>
        <v>458</v>
      </c>
      <c r="O10" s="38">
        <f>K10/N10</f>
        <v>43.668122270742359</v>
      </c>
    </row>
    <row r="11" spans="1:15" x14ac:dyDescent="0.25">
      <c r="A11" s="35">
        <v>2015</v>
      </c>
      <c r="B11" s="26">
        <f>IF(AND($F11&gt;='2016 Overview'!$B$18,$F11&lt;='2016 Overview'!$C$18),'2016 Overview'!$A$18,IF(AND($F11&gt;='2016 Overview'!$B$17,$F11&lt;='2016 Overview'!$C$17),'2016 Overview'!$A$17, IF(AND($F11&gt;='2016 Overview'!$B$16,$F11&lt;='2016 Overview'!$C$16),'2016 Overview'!$A$16, IF(AND($F11&gt;='2016 Overview'!$B$15,$F11&lt;='2016 Overview'!$C$15),'2016 Overview'!$A$15, IF(AND($F11&gt;='2016 Overview'!$B$14,$F11&lt;='2016 Overview'!$C$14),'2016 Overview'!$A$14, IF(AND($F11&gt;='2016 Overview'!$B$13,$F11&lt;='2016 Overview'!$C$13),'2016 Overview'!$A$13, IF(AND($F11&gt;='2016 Overview'!$B$12,$F11&lt;='2016 Overview'!$C$12),'2016 Overview'!$A$12,IF(AND($F11&gt;='2016 Overview'!$B$11,$F11&lt;='2016 Overview'!$C$11),'2016 Overview'!$A$11,IF(AND($F11&gt;='2016 Overview'!$B$10,$F11&lt;='2016 Overview'!$C$10),'2016 Overview'!$A$10,IF(AND($F11&gt;='2016 Overview'!$B$9,$F11&lt;='2016 Overview'!$C$9),'2016 Overview'!$A$9,IF(AND($F11&gt;='2016 Overview'!$B$8,$F11&lt;='2016 Overview'!$C$8),'2016 Overview'!$A$7,IF(AND($F11&gt;='2016 Overview'!$B$7,$F11&lt;='2016 Overview'!$C$7),'2016 Overview'!$A$7,IF(AND($F11&gt;='2016 Overview'!$B$6,$F11&lt;='2016 Overview'!$C$6),'2016 Overview'!$A$6,IF(AND($F11&gt;='2016 Overview'!$B$5,$F11&lt;='2016 Overview'!$C$5),'2016 Overview'!$A$5,))))))))))))))</f>
        <v>0</v>
      </c>
      <c r="C11" s="35" t="s">
        <v>148</v>
      </c>
      <c r="D11" s="26"/>
      <c r="E11" s="35" t="s">
        <v>146</v>
      </c>
      <c r="F11" s="44">
        <v>50000</v>
      </c>
      <c r="G11" s="36">
        <f>H11/F11</f>
        <v>0.4</v>
      </c>
      <c r="H11" s="44">
        <v>20000</v>
      </c>
      <c r="I11" s="44"/>
      <c r="J11" s="57">
        <v>0</v>
      </c>
      <c r="K11" s="44">
        <v>20000</v>
      </c>
      <c r="L11" s="43">
        <v>40700</v>
      </c>
      <c r="M11" s="28">
        <v>42156</v>
      </c>
      <c r="N11" s="37">
        <f>M11-L11</f>
        <v>1456</v>
      </c>
      <c r="O11" s="38">
        <f>K11/N11</f>
        <v>13.736263736263735</v>
      </c>
    </row>
    <row r="12" spans="1:15" x14ac:dyDescent="0.25">
      <c r="A12" s="35">
        <v>2015</v>
      </c>
      <c r="B12" s="26">
        <f>IF(AND($F12&gt;='2016 Overview'!$B$18,$F12&lt;='2016 Overview'!$C$18),'2016 Overview'!$A$18,IF(AND($F12&gt;='2016 Overview'!$B$17,$F12&lt;='2016 Overview'!$C$17),'2016 Overview'!$A$17, IF(AND($F12&gt;='2016 Overview'!$B$16,$F12&lt;='2016 Overview'!$C$16),'2016 Overview'!$A$16, IF(AND($F12&gt;='2016 Overview'!$B$15,$F12&lt;='2016 Overview'!$C$15),'2016 Overview'!$A$15, IF(AND($F12&gt;='2016 Overview'!$B$14,$F12&lt;='2016 Overview'!$C$14),'2016 Overview'!$A$14, IF(AND($F12&gt;='2016 Overview'!$B$13,$F12&lt;='2016 Overview'!$C$13),'2016 Overview'!$A$13, IF(AND($F12&gt;='2016 Overview'!$B$12,$F12&lt;='2016 Overview'!$C$12),'2016 Overview'!$A$12,IF(AND($F12&gt;='2016 Overview'!$B$11,$F12&lt;='2016 Overview'!$C$11),'2016 Overview'!$A$11,IF(AND($F12&gt;='2016 Overview'!$B$10,$F12&lt;='2016 Overview'!$C$10),'2016 Overview'!$A$10,IF(AND($F12&gt;='2016 Overview'!$B$9,$F12&lt;='2016 Overview'!$C$9),'2016 Overview'!$A$9,IF(AND($F12&gt;='2016 Overview'!$B$8,$F12&lt;='2016 Overview'!$C$8),'2016 Overview'!$A$7,IF(AND($F12&gt;='2016 Overview'!$B$7,$F12&lt;='2016 Overview'!$C$7),'2016 Overview'!$A$7,IF(AND($F12&gt;='2016 Overview'!$B$6,$F12&lt;='2016 Overview'!$C$6),'2016 Overview'!$A$6,IF(AND($F12&gt;='2016 Overview'!$B$5,$F12&lt;='2016 Overview'!$C$5),'2016 Overview'!$A$5,))))))))))))))</f>
        <v>0</v>
      </c>
      <c r="C12" s="35" t="s">
        <v>148</v>
      </c>
      <c r="D12" s="26"/>
      <c r="E12" s="35" t="s">
        <v>146</v>
      </c>
      <c r="F12" s="44">
        <v>58000</v>
      </c>
      <c r="G12" s="36">
        <f>H12/F12</f>
        <v>0.33333327586206901</v>
      </c>
      <c r="H12" s="44">
        <v>19333.330000000002</v>
      </c>
      <c r="I12" s="44"/>
      <c r="J12" s="57">
        <v>0</v>
      </c>
      <c r="K12" s="44">
        <v>19333.330000000002</v>
      </c>
      <c r="L12" s="43">
        <v>41922</v>
      </c>
      <c r="M12" s="28">
        <v>42156</v>
      </c>
      <c r="N12" s="37">
        <f>M12-L12</f>
        <v>234</v>
      </c>
      <c r="O12" s="38">
        <f>K12/N12</f>
        <v>82.621068376068379</v>
      </c>
    </row>
    <row r="13" spans="1:15" x14ac:dyDescent="0.25">
      <c r="A13" s="35">
        <v>2015</v>
      </c>
      <c r="B13" s="26">
        <f>IF(AND($F13&gt;='2016 Overview'!$B$18,$F13&lt;='2016 Overview'!$C$18),'2016 Overview'!$A$18,IF(AND($F13&gt;='2016 Overview'!$B$17,$F13&lt;='2016 Overview'!$C$17),'2016 Overview'!$A$17, IF(AND($F13&gt;='2016 Overview'!$B$16,$F13&lt;='2016 Overview'!$C$16),'2016 Overview'!$A$16, IF(AND($F13&gt;='2016 Overview'!$B$15,$F13&lt;='2016 Overview'!$C$15),'2016 Overview'!$A$15, IF(AND($F13&gt;='2016 Overview'!$B$14,$F13&lt;='2016 Overview'!$C$14),'2016 Overview'!$A$14, IF(AND($F13&gt;='2016 Overview'!$B$13,$F13&lt;='2016 Overview'!$C$13),'2016 Overview'!$A$13, IF(AND($F13&gt;='2016 Overview'!$B$12,$F13&lt;='2016 Overview'!$C$12),'2016 Overview'!$A$12,IF(AND($F13&gt;='2016 Overview'!$B$11,$F13&lt;='2016 Overview'!$C$11),'2016 Overview'!$A$11,IF(AND($F13&gt;='2016 Overview'!$B$10,$F13&lt;='2016 Overview'!$C$10),'2016 Overview'!$A$10,IF(AND($F13&gt;='2016 Overview'!$B$9,$F13&lt;='2016 Overview'!$C$9),'2016 Overview'!$A$9,IF(AND($F13&gt;='2016 Overview'!$B$8,$F13&lt;='2016 Overview'!$C$8),'2016 Overview'!$A$7,IF(AND($F13&gt;='2016 Overview'!$B$7,$F13&lt;='2016 Overview'!$C$7),'2016 Overview'!$A$7,IF(AND($F13&gt;='2016 Overview'!$B$6,$F13&lt;='2016 Overview'!$C$6),'2016 Overview'!$A$6,IF(AND($F13&gt;='2016 Overview'!$B$5,$F13&lt;='2016 Overview'!$C$5),'2016 Overview'!$A$5,))))))))))))))</f>
        <v>0</v>
      </c>
      <c r="C13" s="35" t="s">
        <v>148</v>
      </c>
      <c r="D13" s="26"/>
      <c r="E13" s="35" t="s">
        <v>146</v>
      </c>
      <c r="F13" s="44">
        <v>56800</v>
      </c>
      <c r="G13" s="36">
        <f>H13/F13</f>
        <v>0.33333327464788737</v>
      </c>
      <c r="H13" s="44">
        <v>18933.330000000002</v>
      </c>
      <c r="I13" s="44"/>
      <c r="J13" s="57">
        <v>0</v>
      </c>
      <c r="K13" s="44">
        <v>18933.330000000002</v>
      </c>
      <c r="L13" s="43">
        <v>41760</v>
      </c>
      <c r="M13" s="28">
        <v>42156</v>
      </c>
      <c r="N13" s="37">
        <f>M13-L13</f>
        <v>396</v>
      </c>
      <c r="O13" s="38">
        <f>K13/N13</f>
        <v>47.811439393939395</v>
      </c>
    </row>
    <row r="14" spans="1:15" x14ac:dyDescent="0.25">
      <c r="A14" s="35">
        <v>2015</v>
      </c>
      <c r="B14" s="26">
        <f>IF(AND($F14&gt;='2016 Overview'!$B$18,$F14&lt;='2016 Overview'!$C$18),'2016 Overview'!$A$18,IF(AND($F14&gt;='2016 Overview'!$B$17,$F14&lt;='2016 Overview'!$C$17),'2016 Overview'!$A$17, IF(AND($F14&gt;='2016 Overview'!$B$16,$F14&lt;='2016 Overview'!$C$16),'2016 Overview'!$A$16, IF(AND($F14&gt;='2016 Overview'!$B$15,$F14&lt;='2016 Overview'!$C$15),'2016 Overview'!$A$15, IF(AND($F14&gt;='2016 Overview'!$B$14,$F14&lt;='2016 Overview'!$C$14),'2016 Overview'!$A$14, IF(AND($F14&gt;='2016 Overview'!$B$13,$F14&lt;='2016 Overview'!$C$13),'2016 Overview'!$A$13, IF(AND($F14&gt;='2016 Overview'!$B$12,$F14&lt;='2016 Overview'!$C$12),'2016 Overview'!$A$12,IF(AND($F14&gt;='2016 Overview'!$B$11,$F14&lt;='2016 Overview'!$C$11),'2016 Overview'!$A$11,IF(AND($F14&gt;='2016 Overview'!$B$10,$F14&lt;='2016 Overview'!$C$10),'2016 Overview'!$A$10,IF(AND($F14&gt;='2016 Overview'!$B$9,$F14&lt;='2016 Overview'!$C$9),'2016 Overview'!$A$9,IF(AND($F14&gt;='2016 Overview'!$B$8,$F14&lt;='2016 Overview'!$C$8),'2016 Overview'!$A$7,IF(AND($F14&gt;='2016 Overview'!$B$7,$F14&lt;='2016 Overview'!$C$7),'2016 Overview'!$A$7,IF(AND($F14&gt;='2016 Overview'!$B$6,$F14&lt;='2016 Overview'!$C$6),'2016 Overview'!$A$6,IF(AND($F14&gt;='2016 Overview'!$B$5,$F14&lt;='2016 Overview'!$C$5),'2016 Overview'!$A$5,))))))))))))))</f>
        <v>0</v>
      </c>
      <c r="C14" s="35" t="s">
        <v>148</v>
      </c>
      <c r="D14" s="26"/>
      <c r="E14" s="35" t="s">
        <v>146</v>
      </c>
      <c r="F14" s="44">
        <v>56515.040000000001</v>
      </c>
      <c r="G14" s="36">
        <f>H14/F14</f>
        <v>0.3333332153706341</v>
      </c>
      <c r="H14" s="44">
        <v>18838.34</v>
      </c>
      <c r="I14" s="44"/>
      <c r="J14" s="57">
        <v>-5005.01</v>
      </c>
      <c r="K14" s="44">
        <v>13833.33</v>
      </c>
      <c r="L14" s="43">
        <v>40941</v>
      </c>
      <c r="M14" s="28">
        <v>42156</v>
      </c>
      <c r="N14" s="37">
        <f>M14-L14</f>
        <v>1215</v>
      </c>
      <c r="O14" s="38">
        <f>K14/N14</f>
        <v>11.385456790123456</v>
      </c>
    </row>
    <row r="15" spans="1:15" x14ac:dyDescent="0.25">
      <c r="A15" s="35">
        <v>2015</v>
      </c>
      <c r="B15" s="26">
        <f>IF(AND($F15&gt;='2016 Overview'!$B$18,$F15&lt;='2016 Overview'!$C$18),'2016 Overview'!$A$18,IF(AND($F15&gt;='2016 Overview'!$B$17,$F15&lt;='2016 Overview'!$C$17),'2016 Overview'!$A$17, IF(AND($F15&gt;='2016 Overview'!$B$16,$F15&lt;='2016 Overview'!$C$16),'2016 Overview'!$A$16, IF(AND($F15&gt;='2016 Overview'!$B$15,$F15&lt;='2016 Overview'!$C$15),'2016 Overview'!$A$15, IF(AND($F15&gt;='2016 Overview'!$B$14,$F15&lt;='2016 Overview'!$C$14),'2016 Overview'!$A$14, IF(AND($F15&gt;='2016 Overview'!$B$13,$F15&lt;='2016 Overview'!$C$13),'2016 Overview'!$A$13, IF(AND($F15&gt;='2016 Overview'!$B$12,$F15&lt;='2016 Overview'!$C$12),'2016 Overview'!$A$12,IF(AND($F15&gt;='2016 Overview'!$B$11,$F15&lt;='2016 Overview'!$C$11),'2016 Overview'!$A$11,IF(AND($F15&gt;='2016 Overview'!$B$10,$F15&lt;='2016 Overview'!$C$10),'2016 Overview'!$A$10,IF(AND($F15&gt;='2016 Overview'!$B$9,$F15&lt;='2016 Overview'!$C$9),'2016 Overview'!$A$9,IF(AND($F15&gt;='2016 Overview'!$B$8,$F15&lt;='2016 Overview'!$C$8),'2016 Overview'!$A$7,IF(AND($F15&gt;='2016 Overview'!$B$7,$F15&lt;='2016 Overview'!$C$7),'2016 Overview'!$A$7,IF(AND($F15&gt;='2016 Overview'!$B$6,$F15&lt;='2016 Overview'!$C$6),'2016 Overview'!$A$6,IF(AND($F15&gt;='2016 Overview'!$B$5,$F15&lt;='2016 Overview'!$C$5),'2016 Overview'!$A$5,))))))))))))))</f>
        <v>0</v>
      </c>
      <c r="C15" s="35" t="s">
        <v>148</v>
      </c>
      <c r="D15" s="26"/>
      <c r="E15" s="35" t="s">
        <v>146</v>
      </c>
      <c r="F15" s="44">
        <v>52202.43</v>
      </c>
      <c r="G15" s="36">
        <f>H15/F15</f>
        <v>0.33333333333333337</v>
      </c>
      <c r="H15" s="44">
        <v>17400.810000000001</v>
      </c>
      <c r="I15" s="44"/>
      <c r="J15" s="57">
        <v>0</v>
      </c>
      <c r="K15" s="44">
        <v>17400.810000000001</v>
      </c>
      <c r="L15" s="43">
        <v>41978</v>
      </c>
      <c r="M15" s="28">
        <v>42156</v>
      </c>
      <c r="N15" s="37">
        <f>M15-L15</f>
        <v>178</v>
      </c>
      <c r="O15" s="38">
        <f>K15/N15</f>
        <v>97.757359550561802</v>
      </c>
    </row>
    <row r="16" spans="1:15" x14ac:dyDescent="0.25">
      <c r="A16" s="35">
        <v>2015</v>
      </c>
      <c r="B16" s="26">
        <f>IF(AND($F16&gt;='2016 Overview'!$B$18,$F16&lt;='2016 Overview'!$C$18),'2016 Overview'!$A$18,IF(AND($F16&gt;='2016 Overview'!$B$17,$F16&lt;='2016 Overview'!$C$17),'2016 Overview'!$A$17, IF(AND($F16&gt;='2016 Overview'!$B$16,$F16&lt;='2016 Overview'!$C$16),'2016 Overview'!$A$16, IF(AND($F16&gt;='2016 Overview'!$B$15,$F16&lt;='2016 Overview'!$C$15),'2016 Overview'!$A$15, IF(AND($F16&gt;='2016 Overview'!$B$14,$F16&lt;='2016 Overview'!$C$14),'2016 Overview'!$A$14, IF(AND($F16&gt;='2016 Overview'!$B$13,$F16&lt;='2016 Overview'!$C$13),'2016 Overview'!$A$13, IF(AND($F16&gt;='2016 Overview'!$B$12,$F16&lt;='2016 Overview'!$C$12),'2016 Overview'!$A$12,IF(AND($F16&gt;='2016 Overview'!$B$11,$F16&lt;='2016 Overview'!$C$11),'2016 Overview'!$A$11,IF(AND($F16&gt;='2016 Overview'!$B$10,$F16&lt;='2016 Overview'!$C$10),'2016 Overview'!$A$10,IF(AND($F16&gt;='2016 Overview'!$B$9,$F16&lt;='2016 Overview'!$C$9),'2016 Overview'!$A$9,IF(AND($F16&gt;='2016 Overview'!$B$8,$F16&lt;='2016 Overview'!$C$8),'2016 Overview'!$A$7,IF(AND($F16&gt;='2016 Overview'!$B$7,$F16&lt;='2016 Overview'!$C$7),'2016 Overview'!$A$7,IF(AND($F16&gt;='2016 Overview'!$B$6,$F16&lt;='2016 Overview'!$C$6),'2016 Overview'!$A$6,IF(AND($F16&gt;='2016 Overview'!$B$5,$F16&lt;='2016 Overview'!$C$5),'2016 Overview'!$A$5,))))))))))))))</f>
        <v>0</v>
      </c>
      <c r="C16" s="35" t="s">
        <v>148</v>
      </c>
      <c r="D16" s="26"/>
      <c r="E16" s="35" t="s">
        <v>146</v>
      </c>
      <c r="F16" s="44">
        <v>50000</v>
      </c>
      <c r="G16" s="36">
        <f>H16/F16</f>
        <v>0.33333339999999995</v>
      </c>
      <c r="H16" s="44">
        <v>16666.669999999998</v>
      </c>
      <c r="I16" s="44"/>
      <c r="J16" s="57">
        <v>0</v>
      </c>
      <c r="K16" s="44">
        <v>16666.669999999998</v>
      </c>
      <c r="L16" s="43">
        <v>41513</v>
      </c>
      <c r="M16" s="28">
        <v>42156</v>
      </c>
      <c r="N16" s="37">
        <f>M16-L16</f>
        <v>643</v>
      </c>
      <c r="O16" s="38">
        <f>K16/N16</f>
        <v>25.920171073094863</v>
      </c>
    </row>
    <row r="17" spans="1:15" x14ac:dyDescent="0.25">
      <c r="A17" s="35">
        <v>2015</v>
      </c>
      <c r="B17" s="26">
        <f>IF(AND($F17&gt;='2016 Overview'!$B$18,$F17&lt;='2016 Overview'!$C$18),'2016 Overview'!$A$18,IF(AND($F17&gt;='2016 Overview'!$B$17,$F17&lt;='2016 Overview'!$C$17),'2016 Overview'!$A$17, IF(AND($F17&gt;='2016 Overview'!$B$16,$F17&lt;='2016 Overview'!$C$16),'2016 Overview'!$A$16, IF(AND($F17&gt;='2016 Overview'!$B$15,$F17&lt;='2016 Overview'!$C$15),'2016 Overview'!$A$15, IF(AND($F17&gt;='2016 Overview'!$B$14,$F17&lt;='2016 Overview'!$C$14),'2016 Overview'!$A$14, IF(AND($F17&gt;='2016 Overview'!$B$13,$F17&lt;='2016 Overview'!$C$13),'2016 Overview'!$A$13, IF(AND($F17&gt;='2016 Overview'!$B$12,$F17&lt;='2016 Overview'!$C$12),'2016 Overview'!$A$12,IF(AND($F17&gt;='2016 Overview'!$B$11,$F17&lt;='2016 Overview'!$C$11),'2016 Overview'!$A$11,IF(AND($F17&gt;='2016 Overview'!$B$10,$F17&lt;='2016 Overview'!$C$10),'2016 Overview'!$A$10,IF(AND($F17&gt;='2016 Overview'!$B$9,$F17&lt;='2016 Overview'!$C$9),'2016 Overview'!$A$9,IF(AND($F17&gt;='2016 Overview'!$B$8,$F17&lt;='2016 Overview'!$C$8),'2016 Overview'!$A$7,IF(AND($F17&gt;='2016 Overview'!$B$7,$F17&lt;='2016 Overview'!$C$7),'2016 Overview'!$A$7,IF(AND($F17&gt;='2016 Overview'!$B$6,$F17&lt;='2016 Overview'!$C$6),'2016 Overview'!$A$6,IF(AND($F17&gt;='2016 Overview'!$B$5,$F17&lt;='2016 Overview'!$C$5),'2016 Overview'!$A$5,))))))))))))))</f>
        <v>0</v>
      </c>
      <c r="C17" s="35" t="s">
        <v>148</v>
      </c>
      <c r="D17" s="26"/>
      <c r="E17" s="35" t="s">
        <v>146</v>
      </c>
      <c r="F17" s="44">
        <v>50000</v>
      </c>
      <c r="G17" s="36">
        <f>H17/F17</f>
        <v>0.3333332</v>
      </c>
      <c r="H17" s="44">
        <v>16666.66</v>
      </c>
      <c r="I17" s="44"/>
      <c r="J17" s="57">
        <v>-5000</v>
      </c>
      <c r="K17" s="44">
        <v>11666.66</v>
      </c>
      <c r="L17" s="43">
        <v>42046</v>
      </c>
      <c r="M17" s="28">
        <v>42156</v>
      </c>
      <c r="N17" s="37">
        <f>M17-L17</f>
        <v>110</v>
      </c>
      <c r="O17" s="38">
        <f>K17/N17</f>
        <v>106.06054545454545</v>
      </c>
    </row>
    <row r="18" spans="1:15" x14ac:dyDescent="0.25">
      <c r="A18" s="35">
        <v>2015</v>
      </c>
      <c r="B18" s="26">
        <f>IF(AND($F18&gt;='2016 Overview'!$B$18,$F18&lt;='2016 Overview'!$C$18),'2016 Overview'!$A$18,IF(AND($F18&gt;='2016 Overview'!$B$17,$F18&lt;='2016 Overview'!$C$17),'2016 Overview'!$A$17, IF(AND($F18&gt;='2016 Overview'!$B$16,$F18&lt;='2016 Overview'!$C$16),'2016 Overview'!$A$16, IF(AND($F18&gt;='2016 Overview'!$B$15,$F18&lt;='2016 Overview'!$C$15),'2016 Overview'!$A$15, IF(AND($F18&gt;='2016 Overview'!$B$14,$F18&lt;='2016 Overview'!$C$14),'2016 Overview'!$A$14, IF(AND($F18&gt;='2016 Overview'!$B$13,$F18&lt;='2016 Overview'!$C$13),'2016 Overview'!$A$13, IF(AND($F18&gt;='2016 Overview'!$B$12,$F18&lt;='2016 Overview'!$C$12),'2016 Overview'!$A$12,IF(AND($F18&gt;='2016 Overview'!$B$11,$F18&lt;='2016 Overview'!$C$11),'2016 Overview'!$A$11,IF(AND($F18&gt;='2016 Overview'!$B$10,$F18&lt;='2016 Overview'!$C$10),'2016 Overview'!$A$10,IF(AND($F18&gt;='2016 Overview'!$B$9,$F18&lt;='2016 Overview'!$C$9),'2016 Overview'!$A$9,IF(AND($F18&gt;='2016 Overview'!$B$8,$F18&lt;='2016 Overview'!$C$8),'2016 Overview'!$A$7,IF(AND($F18&gt;='2016 Overview'!$B$7,$F18&lt;='2016 Overview'!$C$7),'2016 Overview'!$A$7,IF(AND($F18&gt;='2016 Overview'!$B$6,$F18&lt;='2016 Overview'!$C$6),'2016 Overview'!$A$6,IF(AND($F18&gt;='2016 Overview'!$B$5,$F18&lt;='2016 Overview'!$C$5),'2016 Overview'!$A$5,))))))))))))))</f>
        <v>0</v>
      </c>
      <c r="C18" s="35" t="s">
        <v>148</v>
      </c>
      <c r="D18" s="26"/>
      <c r="E18" s="35" t="s">
        <v>146</v>
      </c>
      <c r="F18" s="44">
        <v>50000</v>
      </c>
      <c r="G18" s="36">
        <f>H18/F18</f>
        <v>0.3333332</v>
      </c>
      <c r="H18" s="44">
        <v>16666.66</v>
      </c>
      <c r="I18" s="44"/>
      <c r="J18" s="57">
        <v>-2500</v>
      </c>
      <c r="K18" s="44">
        <v>14166.66</v>
      </c>
      <c r="L18" s="43">
        <v>41317</v>
      </c>
      <c r="M18" s="28">
        <v>42156</v>
      </c>
      <c r="N18" s="37">
        <f>M18-L18</f>
        <v>839</v>
      </c>
      <c r="O18" s="38">
        <f>K18/N18</f>
        <v>16.885172824791418</v>
      </c>
    </row>
    <row r="19" spans="1:15" x14ac:dyDescent="0.25">
      <c r="A19" s="35">
        <v>2015</v>
      </c>
      <c r="B19" s="26">
        <f>IF(AND($F19&gt;='2016 Overview'!$B$18,$F19&lt;='2016 Overview'!$C$18),'2016 Overview'!$A$18,IF(AND($F19&gt;='2016 Overview'!$B$17,$F19&lt;='2016 Overview'!$C$17),'2016 Overview'!$A$17, IF(AND($F19&gt;='2016 Overview'!$B$16,$F19&lt;='2016 Overview'!$C$16),'2016 Overview'!$A$16, IF(AND($F19&gt;='2016 Overview'!$B$15,$F19&lt;='2016 Overview'!$C$15),'2016 Overview'!$A$15, IF(AND($F19&gt;='2016 Overview'!$B$14,$F19&lt;='2016 Overview'!$C$14),'2016 Overview'!$A$14, IF(AND($F19&gt;='2016 Overview'!$B$13,$F19&lt;='2016 Overview'!$C$13),'2016 Overview'!$A$13, IF(AND($F19&gt;='2016 Overview'!$B$12,$F19&lt;='2016 Overview'!$C$12),'2016 Overview'!$A$12,IF(AND($F19&gt;='2016 Overview'!$B$11,$F19&lt;='2016 Overview'!$C$11),'2016 Overview'!$A$11,IF(AND($F19&gt;='2016 Overview'!$B$10,$F19&lt;='2016 Overview'!$C$10),'2016 Overview'!$A$10,IF(AND($F19&gt;='2016 Overview'!$B$9,$F19&lt;='2016 Overview'!$C$9),'2016 Overview'!$A$9,IF(AND($F19&gt;='2016 Overview'!$B$8,$F19&lt;='2016 Overview'!$C$8),'2016 Overview'!$A$7,IF(AND($F19&gt;='2016 Overview'!$B$7,$F19&lt;='2016 Overview'!$C$7),'2016 Overview'!$A$7,IF(AND($F19&gt;='2016 Overview'!$B$6,$F19&lt;='2016 Overview'!$C$6),'2016 Overview'!$A$6,IF(AND($F19&gt;='2016 Overview'!$B$5,$F19&lt;='2016 Overview'!$C$5),'2016 Overview'!$A$5,))))))))))))))</f>
        <v>0</v>
      </c>
      <c r="C19" s="35" t="s">
        <v>148</v>
      </c>
      <c r="D19" s="26"/>
      <c r="E19" s="35" t="s">
        <v>146</v>
      </c>
      <c r="F19" s="44">
        <v>50000</v>
      </c>
      <c r="G19" s="36">
        <f>H19/F19</f>
        <v>0.3333332</v>
      </c>
      <c r="H19" s="44">
        <v>16666.66</v>
      </c>
      <c r="I19" s="44"/>
      <c r="J19" s="57">
        <v>-1666.66</v>
      </c>
      <c r="K19" s="44">
        <v>15000</v>
      </c>
      <c r="L19" s="43">
        <v>41989</v>
      </c>
      <c r="M19" s="28">
        <v>42156</v>
      </c>
      <c r="N19" s="37">
        <f>M19-L19</f>
        <v>167</v>
      </c>
      <c r="O19" s="38">
        <f>K19/N19</f>
        <v>89.820359281437121</v>
      </c>
    </row>
    <row r="20" spans="1:15" x14ac:dyDescent="0.25">
      <c r="A20" s="35">
        <v>2015</v>
      </c>
      <c r="B20" s="26">
        <f>IF(AND($F20&gt;='2016 Overview'!$B$18,$F20&lt;='2016 Overview'!$C$18),'2016 Overview'!$A$18,IF(AND($F20&gt;='2016 Overview'!$B$17,$F20&lt;='2016 Overview'!$C$17),'2016 Overview'!$A$17, IF(AND($F20&gt;='2016 Overview'!$B$16,$F20&lt;='2016 Overview'!$C$16),'2016 Overview'!$A$16, IF(AND($F20&gt;='2016 Overview'!$B$15,$F20&lt;='2016 Overview'!$C$15),'2016 Overview'!$A$15, IF(AND($F20&gt;='2016 Overview'!$B$14,$F20&lt;='2016 Overview'!$C$14),'2016 Overview'!$A$14, IF(AND($F20&gt;='2016 Overview'!$B$13,$F20&lt;='2016 Overview'!$C$13),'2016 Overview'!$A$13, IF(AND($F20&gt;='2016 Overview'!$B$12,$F20&lt;='2016 Overview'!$C$12),'2016 Overview'!$A$12,IF(AND($F20&gt;='2016 Overview'!$B$11,$F20&lt;='2016 Overview'!$C$11),'2016 Overview'!$A$11,IF(AND($F20&gt;='2016 Overview'!$B$10,$F20&lt;='2016 Overview'!$C$10),'2016 Overview'!$A$10,IF(AND($F20&gt;='2016 Overview'!$B$9,$F20&lt;='2016 Overview'!$C$9),'2016 Overview'!$A$9,IF(AND($F20&gt;='2016 Overview'!$B$8,$F20&lt;='2016 Overview'!$C$8),'2016 Overview'!$A$7,IF(AND($F20&gt;='2016 Overview'!$B$7,$F20&lt;='2016 Overview'!$C$7),'2016 Overview'!$A$7,IF(AND($F20&gt;='2016 Overview'!$B$6,$F20&lt;='2016 Overview'!$C$6),'2016 Overview'!$A$6,IF(AND($F20&gt;='2016 Overview'!$B$5,$F20&lt;='2016 Overview'!$C$5),'2016 Overview'!$A$5,))))))))))))))</f>
        <v>0</v>
      </c>
      <c r="C20" s="35" t="s">
        <v>148</v>
      </c>
      <c r="D20" s="26"/>
      <c r="E20" s="35" t="s">
        <v>146</v>
      </c>
      <c r="F20" s="44">
        <v>50000</v>
      </c>
      <c r="G20" s="36">
        <f>H20/F20</f>
        <v>0.3333332</v>
      </c>
      <c r="H20" s="44">
        <v>16666.66</v>
      </c>
      <c r="I20" s="44"/>
      <c r="J20" s="57">
        <v>0</v>
      </c>
      <c r="K20" s="44">
        <v>16666.66</v>
      </c>
      <c r="L20" s="43">
        <v>41089</v>
      </c>
      <c r="M20" s="28">
        <v>42156</v>
      </c>
      <c r="N20" s="37">
        <f>M20-L20</f>
        <v>1067</v>
      </c>
      <c r="O20" s="38">
        <f>K20/N20</f>
        <v>15.620112464854733</v>
      </c>
    </row>
    <row r="21" spans="1:15" x14ac:dyDescent="0.25">
      <c r="A21" s="35">
        <v>2015</v>
      </c>
      <c r="B21" s="26">
        <f>IF(AND($F21&gt;='2016 Overview'!$B$18,$F21&lt;='2016 Overview'!$C$18),'2016 Overview'!$A$18,IF(AND($F21&gt;='2016 Overview'!$B$17,$F21&lt;='2016 Overview'!$C$17),'2016 Overview'!$A$17, IF(AND($F21&gt;='2016 Overview'!$B$16,$F21&lt;='2016 Overview'!$C$16),'2016 Overview'!$A$16, IF(AND($F21&gt;='2016 Overview'!$B$15,$F21&lt;='2016 Overview'!$C$15),'2016 Overview'!$A$15, IF(AND($F21&gt;='2016 Overview'!$B$14,$F21&lt;='2016 Overview'!$C$14),'2016 Overview'!$A$14, IF(AND($F21&gt;='2016 Overview'!$B$13,$F21&lt;='2016 Overview'!$C$13),'2016 Overview'!$A$13, IF(AND($F21&gt;='2016 Overview'!$B$12,$F21&lt;='2016 Overview'!$C$12),'2016 Overview'!$A$12,IF(AND($F21&gt;='2016 Overview'!$B$11,$F21&lt;='2016 Overview'!$C$11),'2016 Overview'!$A$11,IF(AND($F21&gt;='2016 Overview'!$B$10,$F21&lt;='2016 Overview'!$C$10),'2016 Overview'!$A$10,IF(AND($F21&gt;='2016 Overview'!$B$9,$F21&lt;='2016 Overview'!$C$9),'2016 Overview'!$A$9,IF(AND($F21&gt;='2016 Overview'!$B$8,$F21&lt;='2016 Overview'!$C$8),'2016 Overview'!$A$7,IF(AND($F21&gt;='2016 Overview'!$B$7,$F21&lt;='2016 Overview'!$C$7),'2016 Overview'!$A$7,IF(AND($F21&gt;='2016 Overview'!$B$6,$F21&lt;='2016 Overview'!$C$6),'2016 Overview'!$A$6,IF(AND($F21&gt;='2016 Overview'!$B$5,$F21&lt;='2016 Overview'!$C$5),'2016 Overview'!$A$5,))))))))))))))</f>
        <v>0</v>
      </c>
      <c r="C21" s="35" t="s">
        <v>148</v>
      </c>
      <c r="D21" s="26"/>
      <c r="E21" s="35" t="s">
        <v>146</v>
      </c>
      <c r="F21" s="44">
        <v>50000</v>
      </c>
      <c r="G21" s="36">
        <f>H21/F21</f>
        <v>0.3333332</v>
      </c>
      <c r="H21" s="44">
        <v>16666.66</v>
      </c>
      <c r="I21" s="44"/>
      <c r="J21" s="57">
        <v>0</v>
      </c>
      <c r="K21" s="44">
        <v>16666.66</v>
      </c>
      <c r="L21" s="43">
        <v>41897</v>
      </c>
      <c r="M21" s="28">
        <v>42156</v>
      </c>
      <c r="N21" s="37">
        <f>M21-L21</f>
        <v>259</v>
      </c>
      <c r="O21" s="38">
        <f>K21/N21</f>
        <v>64.350038610038609</v>
      </c>
    </row>
    <row r="22" spans="1:15" x14ac:dyDescent="0.25">
      <c r="A22" s="35">
        <v>2015</v>
      </c>
      <c r="B22" s="26">
        <f>IF(AND($F22&gt;='2016 Overview'!$B$18,$F22&lt;='2016 Overview'!$C$18),'2016 Overview'!$A$18,IF(AND($F22&gt;='2016 Overview'!$B$17,$F22&lt;='2016 Overview'!$C$17),'2016 Overview'!$A$17, IF(AND($F22&gt;='2016 Overview'!$B$16,$F22&lt;='2016 Overview'!$C$16),'2016 Overview'!$A$16, IF(AND($F22&gt;='2016 Overview'!$B$15,$F22&lt;='2016 Overview'!$C$15),'2016 Overview'!$A$15, IF(AND($F22&gt;='2016 Overview'!$B$14,$F22&lt;='2016 Overview'!$C$14),'2016 Overview'!$A$14, IF(AND($F22&gt;='2016 Overview'!$B$13,$F22&lt;='2016 Overview'!$C$13),'2016 Overview'!$A$13, IF(AND($F22&gt;='2016 Overview'!$B$12,$F22&lt;='2016 Overview'!$C$12),'2016 Overview'!$A$12,IF(AND($F22&gt;='2016 Overview'!$B$11,$F22&lt;='2016 Overview'!$C$11),'2016 Overview'!$A$11,IF(AND($F22&gt;='2016 Overview'!$B$10,$F22&lt;='2016 Overview'!$C$10),'2016 Overview'!$A$10,IF(AND($F22&gt;='2016 Overview'!$B$9,$F22&lt;='2016 Overview'!$C$9),'2016 Overview'!$A$9,IF(AND($F22&gt;='2016 Overview'!$B$8,$F22&lt;='2016 Overview'!$C$8),'2016 Overview'!$A$7,IF(AND($F22&gt;='2016 Overview'!$B$7,$F22&lt;='2016 Overview'!$C$7),'2016 Overview'!$A$7,IF(AND($F22&gt;='2016 Overview'!$B$6,$F22&lt;='2016 Overview'!$C$6),'2016 Overview'!$A$6,IF(AND($F22&gt;='2016 Overview'!$B$5,$F22&lt;='2016 Overview'!$C$5),'2016 Overview'!$A$5,))))))))))))))</f>
        <v>0</v>
      </c>
      <c r="C22" s="35" t="s">
        <v>148</v>
      </c>
      <c r="D22" s="26"/>
      <c r="E22" s="35" t="s">
        <v>146</v>
      </c>
      <c r="F22" s="44">
        <v>50000</v>
      </c>
      <c r="G22" s="36">
        <f>H22/F22</f>
        <v>0.3333332</v>
      </c>
      <c r="H22" s="44">
        <v>16666.66</v>
      </c>
      <c r="I22" s="44"/>
      <c r="J22" s="57">
        <v>0</v>
      </c>
      <c r="K22" s="44">
        <v>16666.66</v>
      </c>
      <c r="L22" s="43">
        <v>41978</v>
      </c>
      <c r="M22" s="28">
        <v>42156</v>
      </c>
      <c r="N22" s="37">
        <f>M22-L22</f>
        <v>178</v>
      </c>
      <c r="O22" s="38">
        <f>K22/N22</f>
        <v>93.632921348314611</v>
      </c>
    </row>
    <row r="23" spans="1:15" x14ac:dyDescent="0.25">
      <c r="A23" s="35">
        <v>2015</v>
      </c>
      <c r="B23" s="26">
        <f>IF(AND($F23&gt;='2016 Overview'!$B$18,$F23&lt;='2016 Overview'!$C$18),'2016 Overview'!$A$18,IF(AND($F23&gt;='2016 Overview'!$B$17,$F23&lt;='2016 Overview'!$C$17),'2016 Overview'!$A$17, IF(AND($F23&gt;='2016 Overview'!$B$16,$F23&lt;='2016 Overview'!$C$16),'2016 Overview'!$A$16, IF(AND($F23&gt;='2016 Overview'!$B$15,$F23&lt;='2016 Overview'!$C$15),'2016 Overview'!$A$15, IF(AND($F23&gt;='2016 Overview'!$B$14,$F23&lt;='2016 Overview'!$C$14),'2016 Overview'!$A$14, IF(AND($F23&gt;='2016 Overview'!$B$13,$F23&lt;='2016 Overview'!$C$13),'2016 Overview'!$A$13, IF(AND($F23&gt;='2016 Overview'!$B$12,$F23&lt;='2016 Overview'!$C$12),'2016 Overview'!$A$12,IF(AND($F23&gt;='2016 Overview'!$B$11,$F23&lt;='2016 Overview'!$C$11),'2016 Overview'!$A$11,IF(AND($F23&gt;='2016 Overview'!$B$10,$F23&lt;='2016 Overview'!$C$10),'2016 Overview'!$A$10,IF(AND($F23&gt;='2016 Overview'!$B$9,$F23&lt;='2016 Overview'!$C$9),'2016 Overview'!$A$9,IF(AND($F23&gt;='2016 Overview'!$B$8,$F23&lt;='2016 Overview'!$C$8),'2016 Overview'!$A$7,IF(AND($F23&gt;='2016 Overview'!$B$7,$F23&lt;='2016 Overview'!$C$7),'2016 Overview'!$A$7,IF(AND($F23&gt;='2016 Overview'!$B$6,$F23&lt;='2016 Overview'!$C$6),'2016 Overview'!$A$6,IF(AND($F23&gt;='2016 Overview'!$B$5,$F23&lt;='2016 Overview'!$C$5),'2016 Overview'!$A$5,))))))))))))))</f>
        <v>0</v>
      </c>
      <c r="C23" s="35" t="s">
        <v>148</v>
      </c>
      <c r="D23" s="26"/>
      <c r="E23" s="35" t="s">
        <v>146</v>
      </c>
      <c r="F23" s="44">
        <v>50000</v>
      </c>
      <c r="G23" s="36">
        <f>H23/F23</f>
        <v>0.3333332</v>
      </c>
      <c r="H23" s="44">
        <v>16666.66</v>
      </c>
      <c r="I23" s="44"/>
      <c r="J23" s="57">
        <v>0</v>
      </c>
      <c r="K23" s="44">
        <v>16666.66</v>
      </c>
      <c r="L23" s="43">
        <v>40766</v>
      </c>
      <c r="M23" s="28">
        <v>42156</v>
      </c>
      <c r="N23" s="37">
        <f>M23-L23</f>
        <v>1390</v>
      </c>
      <c r="O23" s="38">
        <f>K23/N23</f>
        <v>11.990402877697841</v>
      </c>
    </row>
    <row r="24" spans="1:15" x14ac:dyDescent="0.25">
      <c r="A24" s="35">
        <v>2015</v>
      </c>
      <c r="B24" s="26">
        <f>IF(AND($F24&gt;='2016 Overview'!$B$18,$F24&lt;='2016 Overview'!$C$18),'2016 Overview'!$A$18,IF(AND($F24&gt;='2016 Overview'!$B$17,$F24&lt;='2016 Overview'!$C$17),'2016 Overview'!$A$17, IF(AND($F24&gt;='2016 Overview'!$B$16,$F24&lt;='2016 Overview'!$C$16),'2016 Overview'!$A$16, IF(AND($F24&gt;='2016 Overview'!$B$15,$F24&lt;='2016 Overview'!$C$15),'2016 Overview'!$A$15, IF(AND($F24&gt;='2016 Overview'!$B$14,$F24&lt;='2016 Overview'!$C$14),'2016 Overview'!$A$14, IF(AND($F24&gt;='2016 Overview'!$B$13,$F24&lt;='2016 Overview'!$C$13),'2016 Overview'!$A$13, IF(AND($F24&gt;='2016 Overview'!$B$12,$F24&lt;='2016 Overview'!$C$12),'2016 Overview'!$A$12,IF(AND($F24&gt;='2016 Overview'!$B$11,$F24&lt;='2016 Overview'!$C$11),'2016 Overview'!$A$11,IF(AND($F24&gt;='2016 Overview'!$B$10,$F24&lt;='2016 Overview'!$C$10),'2016 Overview'!$A$10,IF(AND($F24&gt;='2016 Overview'!$B$9,$F24&lt;='2016 Overview'!$C$9),'2016 Overview'!$A$9,IF(AND($F24&gt;='2016 Overview'!$B$8,$F24&lt;='2016 Overview'!$C$8),'2016 Overview'!$A$7,IF(AND($F24&gt;='2016 Overview'!$B$7,$F24&lt;='2016 Overview'!$C$7),'2016 Overview'!$A$7,IF(AND($F24&gt;='2016 Overview'!$B$6,$F24&lt;='2016 Overview'!$C$6),'2016 Overview'!$A$6,IF(AND($F24&gt;='2016 Overview'!$B$5,$F24&lt;='2016 Overview'!$C$5),'2016 Overview'!$A$5,))))))))))))))</f>
        <v>0</v>
      </c>
      <c r="C24" s="35" t="s">
        <v>148</v>
      </c>
      <c r="D24" s="26"/>
      <c r="E24" s="35" t="s">
        <v>146</v>
      </c>
      <c r="F24" s="44">
        <v>50000</v>
      </c>
      <c r="G24" s="36">
        <f>H24/F24</f>
        <v>0.3333332</v>
      </c>
      <c r="H24" s="44">
        <v>16666.66</v>
      </c>
      <c r="I24" s="44"/>
      <c r="J24" s="57">
        <v>0</v>
      </c>
      <c r="K24" s="44">
        <v>16666.66</v>
      </c>
      <c r="L24" s="43">
        <v>41507</v>
      </c>
      <c r="M24" s="28">
        <v>42156</v>
      </c>
      <c r="N24" s="37">
        <f>M24-L24</f>
        <v>649</v>
      </c>
      <c r="O24" s="38">
        <f>K24/N24</f>
        <v>25.680523882896765</v>
      </c>
    </row>
    <row r="25" spans="1:15" x14ac:dyDescent="0.25">
      <c r="A25" s="35">
        <v>2015</v>
      </c>
      <c r="B25" s="26">
        <f>IF(AND($F25&gt;='2016 Overview'!$B$18,$F25&lt;='2016 Overview'!$C$18),'2016 Overview'!$A$18,IF(AND($F25&gt;='2016 Overview'!$B$17,$F25&lt;='2016 Overview'!$C$17),'2016 Overview'!$A$17, IF(AND($F25&gt;='2016 Overview'!$B$16,$F25&lt;='2016 Overview'!$C$16),'2016 Overview'!$A$16, IF(AND($F25&gt;='2016 Overview'!$B$15,$F25&lt;='2016 Overview'!$C$15),'2016 Overview'!$A$15, IF(AND($F25&gt;='2016 Overview'!$B$14,$F25&lt;='2016 Overview'!$C$14),'2016 Overview'!$A$14, IF(AND($F25&gt;='2016 Overview'!$B$13,$F25&lt;='2016 Overview'!$C$13),'2016 Overview'!$A$13, IF(AND($F25&gt;='2016 Overview'!$B$12,$F25&lt;='2016 Overview'!$C$12),'2016 Overview'!$A$12,IF(AND($F25&gt;='2016 Overview'!$B$11,$F25&lt;='2016 Overview'!$C$11),'2016 Overview'!$A$11,IF(AND($F25&gt;='2016 Overview'!$B$10,$F25&lt;='2016 Overview'!$C$10),'2016 Overview'!$A$10,IF(AND($F25&gt;='2016 Overview'!$B$9,$F25&lt;='2016 Overview'!$C$9),'2016 Overview'!$A$9,IF(AND($F25&gt;='2016 Overview'!$B$8,$F25&lt;='2016 Overview'!$C$8),'2016 Overview'!$A$7,IF(AND($F25&gt;='2016 Overview'!$B$7,$F25&lt;='2016 Overview'!$C$7),'2016 Overview'!$A$7,IF(AND($F25&gt;='2016 Overview'!$B$6,$F25&lt;='2016 Overview'!$C$6),'2016 Overview'!$A$6,IF(AND($F25&gt;='2016 Overview'!$B$5,$F25&lt;='2016 Overview'!$C$5),'2016 Overview'!$A$5,))))))))))))))</f>
        <v>0</v>
      </c>
      <c r="C25" s="35" t="s">
        <v>148</v>
      </c>
      <c r="D25" s="26"/>
      <c r="E25" s="35" t="s">
        <v>146</v>
      </c>
      <c r="F25" s="44">
        <v>50000</v>
      </c>
      <c r="G25" s="36">
        <f>H25/F25</f>
        <v>0.3333332</v>
      </c>
      <c r="H25" s="44">
        <v>16666.66</v>
      </c>
      <c r="I25" s="44"/>
      <c r="J25" s="57">
        <v>0</v>
      </c>
      <c r="K25" s="44">
        <v>16666.66</v>
      </c>
      <c r="L25" s="43">
        <v>40763</v>
      </c>
      <c r="M25" s="28">
        <v>42156</v>
      </c>
      <c r="N25" s="37">
        <f>M25-L25</f>
        <v>1393</v>
      </c>
      <c r="O25" s="38">
        <f>K25/N25</f>
        <v>11.964580043072505</v>
      </c>
    </row>
    <row r="26" spans="1:15" x14ac:dyDescent="0.25">
      <c r="A26" s="35">
        <v>2015</v>
      </c>
      <c r="B26" s="26">
        <f>IF(AND($F26&gt;='2016 Overview'!$B$18,$F26&lt;='2016 Overview'!$C$18),'2016 Overview'!$A$18,IF(AND($F26&gt;='2016 Overview'!$B$17,$F26&lt;='2016 Overview'!$C$17),'2016 Overview'!$A$17, IF(AND($F26&gt;='2016 Overview'!$B$16,$F26&lt;='2016 Overview'!$C$16),'2016 Overview'!$A$16, IF(AND($F26&gt;='2016 Overview'!$B$15,$F26&lt;='2016 Overview'!$C$15),'2016 Overview'!$A$15, IF(AND($F26&gt;='2016 Overview'!$B$14,$F26&lt;='2016 Overview'!$C$14),'2016 Overview'!$A$14, IF(AND($F26&gt;='2016 Overview'!$B$13,$F26&lt;='2016 Overview'!$C$13),'2016 Overview'!$A$13, IF(AND($F26&gt;='2016 Overview'!$B$12,$F26&lt;='2016 Overview'!$C$12),'2016 Overview'!$A$12,IF(AND($F26&gt;='2016 Overview'!$B$11,$F26&lt;='2016 Overview'!$C$11),'2016 Overview'!$A$11,IF(AND($F26&gt;='2016 Overview'!$B$10,$F26&lt;='2016 Overview'!$C$10),'2016 Overview'!$A$10,IF(AND($F26&gt;='2016 Overview'!$B$9,$F26&lt;='2016 Overview'!$C$9),'2016 Overview'!$A$9,IF(AND($F26&gt;='2016 Overview'!$B$8,$F26&lt;='2016 Overview'!$C$8),'2016 Overview'!$A$7,IF(AND($F26&gt;='2016 Overview'!$B$7,$F26&lt;='2016 Overview'!$C$7),'2016 Overview'!$A$7,IF(AND($F26&gt;='2016 Overview'!$B$6,$F26&lt;='2016 Overview'!$C$6),'2016 Overview'!$A$6,IF(AND($F26&gt;='2016 Overview'!$B$5,$F26&lt;='2016 Overview'!$C$5),'2016 Overview'!$A$5,))))))))))))))</f>
        <v>0</v>
      </c>
      <c r="C26" s="35" t="s">
        <v>148</v>
      </c>
      <c r="D26" s="26"/>
      <c r="E26" s="35" t="s">
        <v>146</v>
      </c>
      <c r="F26" s="44">
        <v>50000</v>
      </c>
      <c r="G26" s="36">
        <f>H26/F26</f>
        <v>0.3333332</v>
      </c>
      <c r="H26" s="44">
        <v>16666.66</v>
      </c>
      <c r="I26" s="44"/>
      <c r="J26" s="57">
        <v>0</v>
      </c>
      <c r="K26" s="44">
        <v>16666.66</v>
      </c>
      <c r="L26" s="43">
        <v>42088</v>
      </c>
      <c r="M26" s="28">
        <v>42156</v>
      </c>
      <c r="N26" s="37">
        <f>M26-L26</f>
        <v>68</v>
      </c>
      <c r="O26" s="38">
        <f>K26/N26</f>
        <v>245.09794117647058</v>
      </c>
    </row>
    <row r="27" spans="1:15" x14ac:dyDescent="0.25">
      <c r="A27" s="35">
        <v>2015</v>
      </c>
      <c r="B27" s="26">
        <f>IF(AND($F27&gt;='2016 Overview'!$B$18,$F27&lt;='2016 Overview'!$C$18),'2016 Overview'!$A$18,IF(AND($F27&gt;='2016 Overview'!$B$17,$F27&lt;='2016 Overview'!$C$17),'2016 Overview'!$A$17, IF(AND($F27&gt;='2016 Overview'!$B$16,$F27&lt;='2016 Overview'!$C$16),'2016 Overview'!$A$16, IF(AND($F27&gt;='2016 Overview'!$B$15,$F27&lt;='2016 Overview'!$C$15),'2016 Overview'!$A$15, IF(AND($F27&gt;='2016 Overview'!$B$14,$F27&lt;='2016 Overview'!$C$14),'2016 Overview'!$A$14, IF(AND($F27&gt;='2016 Overview'!$B$13,$F27&lt;='2016 Overview'!$C$13),'2016 Overview'!$A$13, IF(AND($F27&gt;='2016 Overview'!$B$12,$F27&lt;='2016 Overview'!$C$12),'2016 Overview'!$A$12,IF(AND($F27&gt;='2016 Overview'!$B$11,$F27&lt;='2016 Overview'!$C$11),'2016 Overview'!$A$11,IF(AND($F27&gt;='2016 Overview'!$B$10,$F27&lt;='2016 Overview'!$C$10),'2016 Overview'!$A$10,IF(AND($F27&gt;='2016 Overview'!$B$9,$F27&lt;='2016 Overview'!$C$9),'2016 Overview'!$A$9,IF(AND($F27&gt;='2016 Overview'!$B$8,$F27&lt;='2016 Overview'!$C$8),'2016 Overview'!$A$7,IF(AND($F27&gt;='2016 Overview'!$B$7,$F27&lt;='2016 Overview'!$C$7),'2016 Overview'!$A$7,IF(AND($F27&gt;='2016 Overview'!$B$6,$F27&lt;='2016 Overview'!$C$6),'2016 Overview'!$A$6,IF(AND($F27&gt;='2016 Overview'!$B$5,$F27&lt;='2016 Overview'!$C$5),'2016 Overview'!$A$5,))))))))))))))</f>
        <v>0</v>
      </c>
      <c r="C27" s="35" t="s">
        <v>148</v>
      </c>
      <c r="D27" s="26"/>
      <c r="E27" s="35" t="s">
        <v>146</v>
      </c>
      <c r="F27" s="44">
        <v>50000</v>
      </c>
      <c r="G27" s="36">
        <f>H27/F27</f>
        <v>0.3333332</v>
      </c>
      <c r="H27" s="44">
        <v>16666.66</v>
      </c>
      <c r="I27" s="44"/>
      <c r="J27" s="57">
        <v>0</v>
      </c>
      <c r="K27" s="44">
        <v>16666.66</v>
      </c>
      <c r="L27" s="43">
        <v>40632</v>
      </c>
      <c r="M27" s="28">
        <v>42156</v>
      </c>
      <c r="N27" s="37">
        <f>M27-L27</f>
        <v>1524</v>
      </c>
      <c r="O27" s="38">
        <f>K27/N27</f>
        <v>10.936128608923884</v>
      </c>
    </row>
    <row r="28" spans="1:15" x14ac:dyDescent="0.25">
      <c r="A28" s="35">
        <v>2015</v>
      </c>
      <c r="B28" s="26">
        <f>IF(AND($F28&gt;='2016 Overview'!$B$18,$F28&lt;='2016 Overview'!$C$18),'2016 Overview'!$A$18,IF(AND($F28&gt;='2016 Overview'!$B$17,$F28&lt;='2016 Overview'!$C$17),'2016 Overview'!$A$17, IF(AND($F28&gt;='2016 Overview'!$B$16,$F28&lt;='2016 Overview'!$C$16),'2016 Overview'!$A$16, IF(AND($F28&gt;='2016 Overview'!$B$15,$F28&lt;='2016 Overview'!$C$15),'2016 Overview'!$A$15, IF(AND($F28&gt;='2016 Overview'!$B$14,$F28&lt;='2016 Overview'!$C$14),'2016 Overview'!$A$14, IF(AND($F28&gt;='2016 Overview'!$B$13,$F28&lt;='2016 Overview'!$C$13),'2016 Overview'!$A$13, IF(AND($F28&gt;='2016 Overview'!$B$12,$F28&lt;='2016 Overview'!$C$12),'2016 Overview'!$A$12,IF(AND($F28&gt;='2016 Overview'!$B$11,$F28&lt;='2016 Overview'!$C$11),'2016 Overview'!$A$11,IF(AND($F28&gt;='2016 Overview'!$B$10,$F28&lt;='2016 Overview'!$C$10),'2016 Overview'!$A$10,IF(AND($F28&gt;='2016 Overview'!$B$9,$F28&lt;='2016 Overview'!$C$9),'2016 Overview'!$A$9,IF(AND($F28&gt;='2016 Overview'!$B$8,$F28&lt;='2016 Overview'!$C$8),'2016 Overview'!$A$7,IF(AND($F28&gt;='2016 Overview'!$B$7,$F28&lt;='2016 Overview'!$C$7),'2016 Overview'!$A$7,IF(AND($F28&gt;='2016 Overview'!$B$6,$F28&lt;='2016 Overview'!$C$6),'2016 Overview'!$A$6,IF(AND($F28&gt;='2016 Overview'!$B$5,$F28&lt;='2016 Overview'!$C$5),'2016 Overview'!$A$5,))))))))))))))</f>
        <v>0</v>
      </c>
      <c r="C28" s="35" t="s">
        <v>148</v>
      </c>
      <c r="D28" s="26"/>
      <c r="E28" s="35" t="s">
        <v>146</v>
      </c>
      <c r="F28" s="44">
        <v>50000</v>
      </c>
      <c r="G28" s="36">
        <f>H28/F28</f>
        <v>0.3333332</v>
      </c>
      <c r="H28" s="44">
        <v>16666.66</v>
      </c>
      <c r="I28" s="44"/>
      <c r="J28" s="57">
        <v>0</v>
      </c>
      <c r="K28" s="44">
        <v>16666.66</v>
      </c>
      <c r="L28" s="43">
        <v>41695</v>
      </c>
      <c r="M28" s="28">
        <v>42156</v>
      </c>
      <c r="N28" s="37">
        <f>M28-L28</f>
        <v>461</v>
      </c>
      <c r="O28" s="38">
        <f>K28/N28</f>
        <v>36.153275488069411</v>
      </c>
    </row>
    <row r="29" spans="1:15" x14ac:dyDescent="0.25">
      <c r="A29" s="35">
        <v>2015</v>
      </c>
      <c r="B29" s="26">
        <f>IF(AND($F29&gt;='2016 Overview'!$B$18,$F29&lt;='2016 Overview'!$C$18),'2016 Overview'!$A$18,IF(AND($F29&gt;='2016 Overview'!$B$17,$F29&lt;='2016 Overview'!$C$17),'2016 Overview'!$A$17, IF(AND($F29&gt;='2016 Overview'!$B$16,$F29&lt;='2016 Overview'!$C$16),'2016 Overview'!$A$16, IF(AND($F29&gt;='2016 Overview'!$B$15,$F29&lt;='2016 Overview'!$C$15),'2016 Overview'!$A$15, IF(AND($F29&gt;='2016 Overview'!$B$14,$F29&lt;='2016 Overview'!$C$14),'2016 Overview'!$A$14, IF(AND($F29&gt;='2016 Overview'!$B$13,$F29&lt;='2016 Overview'!$C$13),'2016 Overview'!$A$13, IF(AND($F29&gt;='2016 Overview'!$B$12,$F29&lt;='2016 Overview'!$C$12),'2016 Overview'!$A$12,IF(AND($F29&gt;='2016 Overview'!$B$11,$F29&lt;='2016 Overview'!$C$11),'2016 Overview'!$A$11,IF(AND($F29&gt;='2016 Overview'!$B$10,$F29&lt;='2016 Overview'!$C$10),'2016 Overview'!$A$10,IF(AND($F29&gt;='2016 Overview'!$B$9,$F29&lt;='2016 Overview'!$C$9),'2016 Overview'!$A$9,IF(AND($F29&gt;='2016 Overview'!$B$8,$F29&lt;='2016 Overview'!$C$8),'2016 Overview'!$A$7,IF(AND($F29&gt;='2016 Overview'!$B$7,$F29&lt;='2016 Overview'!$C$7),'2016 Overview'!$A$7,IF(AND($F29&gt;='2016 Overview'!$B$6,$F29&lt;='2016 Overview'!$C$6),'2016 Overview'!$A$6,IF(AND($F29&gt;='2016 Overview'!$B$5,$F29&lt;='2016 Overview'!$C$5),'2016 Overview'!$A$5,))))))))))))))</f>
        <v>0</v>
      </c>
      <c r="C29" s="35" t="s">
        <v>148</v>
      </c>
      <c r="D29" s="26"/>
      <c r="E29" s="35" t="s">
        <v>146</v>
      </c>
      <c r="F29" s="44">
        <v>50000</v>
      </c>
      <c r="G29" s="36">
        <f>H29/F29</f>
        <v>0.3333332</v>
      </c>
      <c r="H29" s="44">
        <v>16666.66</v>
      </c>
      <c r="I29" s="44"/>
      <c r="J29" s="57">
        <v>0</v>
      </c>
      <c r="K29" s="44">
        <v>16666.66</v>
      </c>
      <c r="L29" s="43">
        <v>41712</v>
      </c>
      <c r="M29" s="28">
        <v>42156</v>
      </c>
      <c r="N29" s="37">
        <f>M29-L29</f>
        <v>444</v>
      </c>
      <c r="O29" s="38">
        <f>K29/N29</f>
        <v>37.537522522522522</v>
      </c>
    </row>
    <row r="30" spans="1:15" x14ac:dyDescent="0.25">
      <c r="A30" s="35">
        <v>2015</v>
      </c>
      <c r="B30" s="26">
        <f>IF(AND($F30&gt;='2016 Overview'!$B$18,$F30&lt;='2016 Overview'!$C$18),'2016 Overview'!$A$18,IF(AND($F30&gt;='2016 Overview'!$B$17,$F30&lt;='2016 Overview'!$C$17),'2016 Overview'!$A$17, IF(AND($F30&gt;='2016 Overview'!$B$16,$F30&lt;='2016 Overview'!$C$16),'2016 Overview'!$A$16, IF(AND($F30&gt;='2016 Overview'!$B$15,$F30&lt;='2016 Overview'!$C$15),'2016 Overview'!$A$15, IF(AND($F30&gt;='2016 Overview'!$B$14,$F30&lt;='2016 Overview'!$C$14),'2016 Overview'!$A$14, IF(AND($F30&gt;='2016 Overview'!$B$13,$F30&lt;='2016 Overview'!$C$13),'2016 Overview'!$A$13, IF(AND($F30&gt;='2016 Overview'!$B$12,$F30&lt;='2016 Overview'!$C$12),'2016 Overview'!$A$12,IF(AND($F30&gt;='2016 Overview'!$B$11,$F30&lt;='2016 Overview'!$C$11),'2016 Overview'!$A$11,IF(AND($F30&gt;='2016 Overview'!$B$10,$F30&lt;='2016 Overview'!$C$10),'2016 Overview'!$A$10,IF(AND($F30&gt;='2016 Overview'!$B$9,$F30&lt;='2016 Overview'!$C$9),'2016 Overview'!$A$9,IF(AND($F30&gt;='2016 Overview'!$B$8,$F30&lt;='2016 Overview'!$C$8),'2016 Overview'!$A$7,IF(AND($F30&gt;='2016 Overview'!$B$7,$F30&lt;='2016 Overview'!$C$7),'2016 Overview'!$A$7,IF(AND($F30&gt;='2016 Overview'!$B$6,$F30&lt;='2016 Overview'!$C$6),'2016 Overview'!$A$6,IF(AND($F30&gt;='2016 Overview'!$B$5,$F30&lt;='2016 Overview'!$C$5),'2016 Overview'!$A$5,))))))))))))))</f>
        <v>0</v>
      </c>
      <c r="C30" s="35" t="s">
        <v>148</v>
      </c>
      <c r="D30" s="26"/>
      <c r="E30" s="35" t="s">
        <v>146</v>
      </c>
      <c r="F30" s="44">
        <v>4500</v>
      </c>
      <c r="G30" s="36">
        <f>H30/F30</f>
        <v>0.33333333333333331</v>
      </c>
      <c r="H30" s="44">
        <v>1500</v>
      </c>
      <c r="I30" s="44"/>
      <c r="J30" s="57">
        <v>0</v>
      </c>
      <c r="K30" s="44">
        <v>1500</v>
      </c>
      <c r="L30" s="43">
        <v>42045</v>
      </c>
      <c r="M30" s="28">
        <v>42156</v>
      </c>
      <c r="N30" s="37">
        <f>M30-L30</f>
        <v>111</v>
      </c>
      <c r="O30" s="38">
        <f>K30/N30</f>
        <v>13.513513513513514</v>
      </c>
    </row>
    <row r="31" spans="1:15" x14ac:dyDescent="0.25">
      <c r="A31" s="35">
        <v>2015</v>
      </c>
      <c r="B31" s="26">
        <f>IF(AND($F31&gt;='2016 Overview'!$B$18,$F31&lt;='2016 Overview'!$C$18),'2016 Overview'!$A$18,IF(AND($F31&gt;='2016 Overview'!$B$17,$F31&lt;='2016 Overview'!$C$17),'2016 Overview'!$A$17, IF(AND($F31&gt;='2016 Overview'!$B$16,$F31&lt;='2016 Overview'!$C$16),'2016 Overview'!$A$16, IF(AND($F31&gt;='2016 Overview'!$B$15,$F31&lt;='2016 Overview'!$C$15),'2016 Overview'!$A$15, IF(AND($F31&gt;='2016 Overview'!$B$14,$F31&lt;='2016 Overview'!$C$14),'2016 Overview'!$A$14, IF(AND($F31&gt;='2016 Overview'!$B$13,$F31&lt;='2016 Overview'!$C$13),'2016 Overview'!$A$13, IF(AND($F31&gt;='2016 Overview'!$B$12,$F31&lt;='2016 Overview'!$C$12),'2016 Overview'!$A$12,IF(AND($F31&gt;='2016 Overview'!$B$11,$F31&lt;='2016 Overview'!$C$11),'2016 Overview'!$A$11,IF(AND($F31&gt;='2016 Overview'!$B$10,$F31&lt;='2016 Overview'!$C$10),'2016 Overview'!$A$10,IF(AND($F31&gt;='2016 Overview'!$B$9,$F31&lt;='2016 Overview'!$C$9),'2016 Overview'!$A$9,IF(AND($F31&gt;='2016 Overview'!$B$8,$F31&lt;='2016 Overview'!$C$8),'2016 Overview'!$A$7,IF(AND($F31&gt;='2016 Overview'!$B$7,$F31&lt;='2016 Overview'!$C$7),'2016 Overview'!$A$7,IF(AND($F31&gt;='2016 Overview'!$B$6,$F31&lt;='2016 Overview'!$C$6),'2016 Overview'!$A$6,IF(AND($F31&gt;='2016 Overview'!$B$5,$F31&lt;='2016 Overview'!$C$5),'2016 Overview'!$A$5,))))))))))))))</f>
        <v>0</v>
      </c>
      <c r="C31" s="35" t="s">
        <v>148</v>
      </c>
      <c r="D31" s="26"/>
      <c r="E31" s="35" t="s">
        <v>146</v>
      </c>
      <c r="F31" s="44">
        <v>4000</v>
      </c>
      <c r="G31" s="36">
        <f>H31/F31</f>
        <v>0.33333249999999998</v>
      </c>
      <c r="H31" s="44">
        <v>1333.33</v>
      </c>
      <c r="I31" s="44"/>
      <c r="J31" s="57">
        <v>-100</v>
      </c>
      <c r="K31" s="44">
        <v>1233.33</v>
      </c>
      <c r="L31" s="43">
        <v>41892</v>
      </c>
      <c r="M31" s="28">
        <v>42156</v>
      </c>
      <c r="N31" s="37">
        <f>M31-L31</f>
        <v>264</v>
      </c>
      <c r="O31" s="38">
        <f>K31/N31</f>
        <v>4.6717045454545456</v>
      </c>
    </row>
    <row r="32" spans="1:15" x14ac:dyDescent="0.25">
      <c r="A32" s="35">
        <v>2015</v>
      </c>
      <c r="B32" s="26">
        <f>IF(AND($F32&gt;='2016 Overview'!$B$18,$F32&lt;='2016 Overview'!$C$18),'2016 Overview'!$A$18,IF(AND($F32&gt;='2016 Overview'!$B$17,$F32&lt;='2016 Overview'!$C$17),'2016 Overview'!$A$17, IF(AND($F32&gt;='2016 Overview'!$B$16,$F32&lt;='2016 Overview'!$C$16),'2016 Overview'!$A$16, IF(AND($F32&gt;='2016 Overview'!$B$15,$F32&lt;='2016 Overview'!$C$15),'2016 Overview'!$A$15, IF(AND($F32&gt;='2016 Overview'!$B$14,$F32&lt;='2016 Overview'!$C$14),'2016 Overview'!$A$14, IF(AND($F32&gt;='2016 Overview'!$B$13,$F32&lt;='2016 Overview'!$C$13),'2016 Overview'!$A$13, IF(AND($F32&gt;='2016 Overview'!$B$12,$F32&lt;='2016 Overview'!$C$12),'2016 Overview'!$A$12,IF(AND($F32&gt;='2016 Overview'!$B$11,$F32&lt;='2016 Overview'!$C$11),'2016 Overview'!$A$11,IF(AND($F32&gt;='2016 Overview'!$B$10,$F32&lt;='2016 Overview'!$C$10),'2016 Overview'!$A$10,IF(AND($F32&gt;='2016 Overview'!$B$9,$F32&lt;='2016 Overview'!$C$9),'2016 Overview'!$A$9,IF(AND($F32&gt;='2016 Overview'!$B$8,$F32&lt;='2016 Overview'!$C$8),'2016 Overview'!$A$7,IF(AND($F32&gt;='2016 Overview'!$B$7,$F32&lt;='2016 Overview'!$C$7),'2016 Overview'!$A$7,IF(AND($F32&gt;='2016 Overview'!$B$6,$F32&lt;='2016 Overview'!$C$6),'2016 Overview'!$A$6,IF(AND($F32&gt;='2016 Overview'!$B$5,$F32&lt;='2016 Overview'!$C$5),'2016 Overview'!$A$5,))))))))))))))</f>
        <v>0</v>
      </c>
      <c r="C32" s="35" t="s">
        <v>148</v>
      </c>
      <c r="D32" s="26"/>
      <c r="E32" s="35" t="s">
        <v>146</v>
      </c>
      <c r="F32" s="44">
        <v>3500</v>
      </c>
      <c r="G32" s="36">
        <f>H32/F32</f>
        <v>0.33333142857142861</v>
      </c>
      <c r="H32" s="44">
        <v>1166.6600000000001</v>
      </c>
      <c r="I32" s="44"/>
      <c r="J32" s="57">
        <v>-143</v>
      </c>
      <c r="K32" s="44">
        <v>1023.6600000000001</v>
      </c>
      <c r="L32" s="43">
        <v>41852</v>
      </c>
      <c r="M32" s="28">
        <v>42156</v>
      </c>
      <c r="N32" s="37">
        <f>M32-L32</f>
        <v>304</v>
      </c>
      <c r="O32" s="38">
        <f>K32/N32</f>
        <v>3.3673026315789478</v>
      </c>
    </row>
    <row r="33" spans="1:15" x14ac:dyDescent="0.25">
      <c r="A33" s="35">
        <v>2015</v>
      </c>
      <c r="B33" s="26">
        <f>IF(AND($F33&gt;='2016 Overview'!$B$18,$F33&lt;='2016 Overview'!$C$18),'2016 Overview'!$A$18,IF(AND($F33&gt;='2016 Overview'!$B$17,$F33&lt;='2016 Overview'!$C$17),'2016 Overview'!$A$17, IF(AND($F33&gt;='2016 Overview'!$B$16,$F33&lt;='2016 Overview'!$C$16),'2016 Overview'!$A$16, IF(AND($F33&gt;='2016 Overview'!$B$15,$F33&lt;='2016 Overview'!$C$15),'2016 Overview'!$A$15, IF(AND($F33&gt;='2016 Overview'!$B$14,$F33&lt;='2016 Overview'!$C$14),'2016 Overview'!$A$14, IF(AND($F33&gt;='2016 Overview'!$B$13,$F33&lt;='2016 Overview'!$C$13),'2016 Overview'!$A$13, IF(AND($F33&gt;='2016 Overview'!$B$12,$F33&lt;='2016 Overview'!$C$12),'2016 Overview'!$A$12,IF(AND($F33&gt;='2016 Overview'!$B$11,$F33&lt;='2016 Overview'!$C$11),'2016 Overview'!$A$11,IF(AND($F33&gt;='2016 Overview'!$B$10,$F33&lt;='2016 Overview'!$C$10),'2016 Overview'!$A$10,IF(AND($F33&gt;='2016 Overview'!$B$9,$F33&lt;='2016 Overview'!$C$9),'2016 Overview'!$A$9,IF(AND($F33&gt;='2016 Overview'!$B$8,$F33&lt;='2016 Overview'!$C$8),'2016 Overview'!$A$7,IF(AND($F33&gt;='2016 Overview'!$B$7,$F33&lt;='2016 Overview'!$C$7),'2016 Overview'!$A$7,IF(AND($F33&gt;='2016 Overview'!$B$6,$F33&lt;='2016 Overview'!$C$6),'2016 Overview'!$A$6,IF(AND($F33&gt;='2016 Overview'!$B$5,$F33&lt;='2016 Overview'!$C$5),'2016 Overview'!$A$5,))))))))))))))</f>
        <v>0</v>
      </c>
      <c r="C33" s="35" t="s">
        <v>148</v>
      </c>
      <c r="D33" s="51" t="s">
        <v>38</v>
      </c>
      <c r="E33" s="35" t="s">
        <v>146</v>
      </c>
      <c r="F33" s="44">
        <v>4200</v>
      </c>
      <c r="G33" s="36">
        <v>0.11</v>
      </c>
      <c r="H33" s="44">
        <v>150</v>
      </c>
      <c r="I33" s="44"/>
      <c r="J33" s="57">
        <v>0</v>
      </c>
      <c r="K33" s="44">
        <v>150</v>
      </c>
      <c r="L33" s="43">
        <v>41844</v>
      </c>
      <c r="M33" s="28">
        <v>42156</v>
      </c>
      <c r="N33" s="37">
        <f>M33-L33</f>
        <v>312</v>
      </c>
      <c r="O33" s="38">
        <f>K33/N33</f>
        <v>0.48076923076923078</v>
      </c>
    </row>
    <row r="34" spans="1:15" x14ac:dyDescent="0.25">
      <c r="A34" s="35">
        <v>2015</v>
      </c>
      <c r="B34" s="26" t="str">
        <f>IF(AND($F34&gt;='2016 Overview'!$B$18,$F34&lt;='2016 Overview'!$C$18),'2016 Overview'!$A$18,IF(AND($F34&gt;='2016 Overview'!$B$17,$F34&lt;='2016 Overview'!$C$17),'2016 Overview'!$A$17, IF(AND($F34&gt;='2016 Overview'!$B$16,$F34&lt;='2016 Overview'!$C$16),'2016 Overview'!$A$16, IF(AND($F34&gt;='2016 Overview'!$B$15,$F34&lt;='2016 Overview'!$C$15),'2016 Overview'!$A$15, IF(AND($F34&gt;='2016 Overview'!$B$14,$F34&lt;='2016 Overview'!$C$14),'2016 Overview'!$A$14, IF(AND($F34&gt;='2016 Overview'!$B$13,$F34&lt;='2016 Overview'!$C$13),'2016 Overview'!$A$13, IF(AND($F34&gt;='2016 Overview'!$B$12,$F34&lt;='2016 Overview'!$C$12),'2016 Overview'!$A$12,IF(AND($F34&gt;='2016 Overview'!$B$11,$F34&lt;='2016 Overview'!$C$11),'2016 Overview'!$A$11,IF(AND($F34&gt;='2016 Overview'!$B$10,$F34&lt;='2016 Overview'!$C$10),'2016 Overview'!$A$10,IF(AND($F34&gt;='2016 Overview'!$B$9,$F34&lt;='2016 Overview'!$C$9),'2016 Overview'!$A$9,IF(AND($F34&gt;='2016 Overview'!$B$8,$F34&lt;='2016 Overview'!$C$8),'2016 Overview'!$A$7,IF(AND($F34&gt;='2016 Overview'!$B$7,$F34&lt;='2016 Overview'!$C$7),'2016 Overview'!$A$7,IF(AND($F34&gt;='2016 Overview'!$B$6,$F34&lt;='2016 Overview'!$C$6),'2016 Overview'!$A$6,IF(AND($F34&gt;='2016 Overview'!$B$5,$F34&lt;='2016 Overview'!$C$5),'2016 Overview'!$A$5,))))))))))))))</f>
        <v>B</v>
      </c>
      <c r="C34" s="35" t="s">
        <v>148</v>
      </c>
      <c r="D34" s="26"/>
      <c r="E34" s="35" t="s">
        <v>146</v>
      </c>
      <c r="F34" s="44">
        <v>2600000</v>
      </c>
      <c r="G34" s="36">
        <f>H34/F34</f>
        <v>0.33333333461538461</v>
      </c>
      <c r="H34" s="44">
        <v>866666.67</v>
      </c>
      <c r="I34" s="44"/>
      <c r="J34" s="57">
        <v>0</v>
      </c>
      <c r="K34" s="44">
        <v>866666.67</v>
      </c>
      <c r="L34" s="43">
        <v>41614</v>
      </c>
      <c r="M34" s="28">
        <v>42156</v>
      </c>
      <c r="N34" s="37">
        <f>M34-L34</f>
        <v>542</v>
      </c>
      <c r="O34" s="38">
        <f>K34/N34</f>
        <v>1599.0159963099632</v>
      </c>
    </row>
    <row r="35" spans="1:15" x14ac:dyDescent="0.25">
      <c r="A35" s="35">
        <v>2015</v>
      </c>
      <c r="B35" s="26" t="str">
        <f>IF(AND($F35&gt;='2016 Overview'!$B$18,$F35&lt;='2016 Overview'!$C$18),'2016 Overview'!$A$18,IF(AND($F35&gt;='2016 Overview'!$B$17,$F35&lt;='2016 Overview'!$C$17),'2016 Overview'!$A$17, IF(AND($F35&gt;='2016 Overview'!$B$16,$F35&lt;='2016 Overview'!$C$16),'2016 Overview'!$A$16, IF(AND($F35&gt;='2016 Overview'!$B$15,$F35&lt;='2016 Overview'!$C$15),'2016 Overview'!$A$15, IF(AND($F35&gt;='2016 Overview'!$B$14,$F35&lt;='2016 Overview'!$C$14),'2016 Overview'!$A$14, IF(AND($F35&gt;='2016 Overview'!$B$13,$F35&lt;='2016 Overview'!$C$13),'2016 Overview'!$A$13, IF(AND($F35&gt;='2016 Overview'!$B$12,$F35&lt;='2016 Overview'!$C$12),'2016 Overview'!$A$12,IF(AND($F35&gt;='2016 Overview'!$B$11,$F35&lt;='2016 Overview'!$C$11),'2016 Overview'!$A$11,IF(AND($F35&gt;='2016 Overview'!$B$10,$F35&lt;='2016 Overview'!$C$10),'2016 Overview'!$A$10,IF(AND($F35&gt;='2016 Overview'!$B$9,$F35&lt;='2016 Overview'!$C$9),'2016 Overview'!$A$9,IF(AND($F35&gt;='2016 Overview'!$B$8,$F35&lt;='2016 Overview'!$C$8),'2016 Overview'!$A$7,IF(AND($F35&gt;='2016 Overview'!$B$7,$F35&lt;='2016 Overview'!$C$7),'2016 Overview'!$A$7,IF(AND($F35&gt;='2016 Overview'!$B$6,$F35&lt;='2016 Overview'!$C$6),'2016 Overview'!$A$6,IF(AND($F35&gt;='2016 Overview'!$B$5,$F35&lt;='2016 Overview'!$C$5),'2016 Overview'!$A$5,))))))))))))))</f>
        <v>D</v>
      </c>
      <c r="C35" s="35" t="s">
        <v>148</v>
      </c>
      <c r="D35" s="26"/>
      <c r="E35" s="35" t="s">
        <v>146</v>
      </c>
      <c r="F35" s="44">
        <v>1380000</v>
      </c>
      <c r="G35" s="36">
        <f>H35/F35</f>
        <v>0.33333333333333331</v>
      </c>
      <c r="H35" s="44">
        <v>460000</v>
      </c>
      <c r="I35" s="44"/>
      <c r="J35" s="57">
        <v>0</v>
      </c>
      <c r="K35" s="44">
        <v>460000</v>
      </c>
      <c r="L35" s="43">
        <v>41365</v>
      </c>
      <c r="M35" s="28">
        <v>42156</v>
      </c>
      <c r="N35" s="37">
        <f>M35-L35</f>
        <v>791</v>
      </c>
      <c r="O35" s="38">
        <f>K35/N35</f>
        <v>581.54235145385587</v>
      </c>
    </row>
    <row r="36" spans="1:15" x14ac:dyDescent="0.25">
      <c r="A36" s="35">
        <v>2015</v>
      </c>
      <c r="B36" s="26" t="str">
        <f>IF(AND($F36&gt;='2016 Overview'!$B$18,$F36&lt;='2016 Overview'!$C$18),'2016 Overview'!$A$18,IF(AND($F36&gt;='2016 Overview'!$B$17,$F36&lt;='2016 Overview'!$C$17),'2016 Overview'!$A$17, IF(AND($F36&gt;='2016 Overview'!$B$16,$F36&lt;='2016 Overview'!$C$16),'2016 Overview'!$A$16, IF(AND($F36&gt;='2016 Overview'!$B$15,$F36&lt;='2016 Overview'!$C$15),'2016 Overview'!$A$15, IF(AND($F36&gt;='2016 Overview'!$B$14,$F36&lt;='2016 Overview'!$C$14),'2016 Overview'!$A$14, IF(AND($F36&gt;='2016 Overview'!$B$13,$F36&lt;='2016 Overview'!$C$13),'2016 Overview'!$A$13, IF(AND($F36&gt;='2016 Overview'!$B$12,$F36&lt;='2016 Overview'!$C$12),'2016 Overview'!$A$12,IF(AND($F36&gt;='2016 Overview'!$B$11,$F36&lt;='2016 Overview'!$C$11),'2016 Overview'!$A$11,IF(AND($F36&gt;='2016 Overview'!$B$10,$F36&lt;='2016 Overview'!$C$10),'2016 Overview'!$A$10,IF(AND($F36&gt;='2016 Overview'!$B$9,$F36&lt;='2016 Overview'!$C$9),'2016 Overview'!$A$9,IF(AND($F36&gt;='2016 Overview'!$B$8,$F36&lt;='2016 Overview'!$C$8),'2016 Overview'!$A$7,IF(AND($F36&gt;='2016 Overview'!$B$7,$F36&lt;='2016 Overview'!$C$7),'2016 Overview'!$A$7,IF(AND($F36&gt;='2016 Overview'!$B$6,$F36&lt;='2016 Overview'!$C$6),'2016 Overview'!$A$6,IF(AND($F36&gt;='2016 Overview'!$B$5,$F36&lt;='2016 Overview'!$C$5),'2016 Overview'!$A$5,))))))))))))))</f>
        <v>D</v>
      </c>
      <c r="C36" s="35" t="s">
        <v>148</v>
      </c>
      <c r="D36" s="26"/>
      <c r="E36" s="35" t="s">
        <v>146</v>
      </c>
      <c r="F36" s="44">
        <v>1060000</v>
      </c>
      <c r="G36" s="36">
        <f>H36/F36</f>
        <v>0.33333333018867928</v>
      </c>
      <c r="H36" s="44">
        <v>353333.33</v>
      </c>
      <c r="I36" s="44"/>
      <c r="J36" s="57">
        <v>0</v>
      </c>
      <c r="K36" s="44">
        <v>353333.33</v>
      </c>
      <c r="L36" s="43">
        <v>41284</v>
      </c>
      <c r="M36" s="28">
        <v>42156</v>
      </c>
      <c r="N36" s="37">
        <f>M36-L36</f>
        <v>872</v>
      </c>
      <c r="O36" s="38">
        <f>K36/N36</f>
        <v>405.19877293577986</v>
      </c>
    </row>
    <row r="37" spans="1:15" x14ac:dyDescent="0.25">
      <c r="A37" s="35">
        <v>2015</v>
      </c>
      <c r="B37" s="26" t="str">
        <f>IF(AND($F37&gt;='2016 Overview'!$B$18,$F37&lt;='2016 Overview'!$C$18),'2016 Overview'!$A$18,IF(AND($F37&gt;='2016 Overview'!$B$17,$F37&lt;='2016 Overview'!$C$17),'2016 Overview'!$A$17, IF(AND($F37&gt;='2016 Overview'!$B$16,$F37&lt;='2016 Overview'!$C$16),'2016 Overview'!$A$16, IF(AND($F37&gt;='2016 Overview'!$B$15,$F37&lt;='2016 Overview'!$C$15),'2016 Overview'!$A$15, IF(AND($F37&gt;='2016 Overview'!$B$14,$F37&lt;='2016 Overview'!$C$14),'2016 Overview'!$A$14, IF(AND($F37&gt;='2016 Overview'!$B$13,$F37&lt;='2016 Overview'!$C$13),'2016 Overview'!$A$13, IF(AND($F37&gt;='2016 Overview'!$B$12,$F37&lt;='2016 Overview'!$C$12),'2016 Overview'!$A$12,IF(AND($F37&gt;='2016 Overview'!$B$11,$F37&lt;='2016 Overview'!$C$11),'2016 Overview'!$A$11,IF(AND($F37&gt;='2016 Overview'!$B$10,$F37&lt;='2016 Overview'!$C$10),'2016 Overview'!$A$10,IF(AND($F37&gt;='2016 Overview'!$B$9,$F37&lt;='2016 Overview'!$C$9),'2016 Overview'!$A$9,IF(AND($F37&gt;='2016 Overview'!$B$8,$F37&lt;='2016 Overview'!$C$8),'2016 Overview'!$A$7,IF(AND($F37&gt;='2016 Overview'!$B$7,$F37&lt;='2016 Overview'!$C$7),'2016 Overview'!$A$7,IF(AND($F37&gt;='2016 Overview'!$B$6,$F37&lt;='2016 Overview'!$C$6),'2016 Overview'!$A$6,IF(AND($F37&gt;='2016 Overview'!$B$5,$F37&lt;='2016 Overview'!$C$5),'2016 Overview'!$A$5,))))))))))))))</f>
        <v>D</v>
      </c>
      <c r="C37" s="35" t="s">
        <v>148</v>
      </c>
      <c r="D37" s="26"/>
      <c r="E37" s="35" t="s">
        <v>146</v>
      </c>
      <c r="F37" s="44">
        <v>1039880</v>
      </c>
      <c r="G37" s="36">
        <f>H37/F37</f>
        <v>0.33333332692233719</v>
      </c>
      <c r="H37" s="44">
        <v>346626.66</v>
      </c>
      <c r="I37" s="44"/>
      <c r="J37" s="57">
        <v>0</v>
      </c>
      <c r="K37" s="44">
        <v>346626.66</v>
      </c>
      <c r="L37" s="43">
        <v>41893</v>
      </c>
      <c r="M37" s="28">
        <v>42156</v>
      </c>
      <c r="N37" s="37">
        <f>M37-L37</f>
        <v>263</v>
      </c>
      <c r="O37" s="38">
        <f>K37/N37</f>
        <v>1317.9720912547527</v>
      </c>
    </row>
    <row r="38" spans="1:15" x14ac:dyDescent="0.25">
      <c r="A38" s="35">
        <v>2015</v>
      </c>
      <c r="B38" s="26" t="str">
        <f>IF(AND($F38&gt;='2016 Overview'!$B$18,$F38&lt;='2016 Overview'!$C$18),'2016 Overview'!$A$18,IF(AND($F38&gt;='2016 Overview'!$B$17,$F38&lt;='2016 Overview'!$C$17),'2016 Overview'!$A$17, IF(AND($F38&gt;='2016 Overview'!$B$16,$F38&lt;='2016 Overview'!$C$16),'2016 Overview'!$A$16, IF(AND($F38&gt;='2016 Overview'!$B$15,$F38&lt;='2016 Overview'!$C$15),'2016 Overview'!$A$15, IF(AND($F38&gt;='2016 Overview'!$B$14,$F38&lt;='2016 Overview'!$C$14),'2016 Overview'!$A$14, IF(AND($F38&gt;='2016 Overview'!$B$13,$F38&lt;='2016 Overview'!$C$13),'2016 Overview'!$A$13, IF(AND($F38&gt;='2016 Overview'!$B$12,$F38&lt;='2016 Overview'!$C$12),'2016 Overview'!$A$12,IF(AND($F38&gt;='2016 Overview'!$B$11,$F38&lt;='2016 Overview'!$C$11),'2016 Overview'!$A$11,IF(AND($F38&gt;='2016 Overview'!$B$10,$F38&lt;='2016 Overview'!$C$10),'2016 Overview'!$A$10,IF(AND($F38&gt;='2016 Overview'!$B$9,$F38&lt;='2016 Overview'!$C$9),'2016 Overview'!$A$9,IF(AND($F38&gt;='2016 Overview'!$B$8,$F38&lt;='2016 Overview'!$C$8),'2016 Overview'!$A$7,IF(AND($F38&gt;='2016 Overview'!$B$7,$F38&lt;='2016 Overview'!$C$7),'2016 Overview'!$A$7,IF(AND($F38&gt;='2016 Overview'!$B$6,$F38&lt;='2016 Overview'!$C$6),'2016 Overview'!$A$6,IF(AND($F38&gt;='2016 Overview'!$B$5,$F38&lt;='2016 Overview'!$C$5),'2016 Overview'!$A$5,))))))))))))))</f>
        <v>E</v>
      </c>
      <c r="C38" s="35" t="s">
        <v>148</v>
      </c>
      <c r="D38" s="26"/>
      <c r="E38" s="35" t="s">
        <v>146</v>
      </c>
      <c r="F38" s="44">
        <v>750000</v>
      </c>
      <c r="G38" s="36">
        <f>H38/F38</f>
        <v>0.4</v>
      </c>
      <c r="H38" s="44">
        <v>300000</v>
      </c>
      <c r="I38" s="44"/>
      <c r="J38" s="57">
        <v>0</v>
      </c>
      <c r="K38" s="44">
        <v>300000</v>
      </c>
      <c r="L38" s="43">
        <v>41610</v>
      </c>
      <c r="M38" s="28">
        <v>42156</v>
      </c>
      <c r="N38" s="37">
        <f>M38-L38</f>
        <v>546</v>
      </c>
      <c r="O38" s="38">
        <f>K38/N38</f>
        <v>549.45054945054949</v>
      </c>
    </row>
    <row r="39" spans="1:15" x14ac:dyDescent="0.25">
      <c r="A39" s="35">
        <v>2015</v>
      </c>
      <c r="B39" s="26" t="str">
        <f>IF(AND($F39&gt;='2016 Overview'!$B$18,$F39&lt;='2016 Overview'!$C$18),'2016 Overview'!$A$18,IF(AND($F39&gt;='2016 Overview'!$B$17,$F39&lt;='2016 Overview'!$C$17),'2016 Overview'!$A$17, IF(AND($F39&gt;='2016 Overview'!$B$16,$F39&lt;='2016 Overview'!$C$16),'2016 Overview'!$A$16, IF(AND($F39&gt;='2016 Overview'!$B$15,$F39&lt;='2016 Overview'!$C$15),'2016 Overview'!$A$15, IF(AND($F39&gt;='2016 Overview'!$B$14,$F39&lt;='2016 Overview'!$C$14),'2016 Overview'!$A$14, IF(AND($F39&gt;='2016 Overview'!$B$13,$F39&lt;='2016 Overview'!$C$13),'2016 Overview'!$A$13, IF(AND($F39&gt;='2016 Overview'!$B$12,$F39&lt;='2016 Overview'!$C$12),'2016 Overview'!$A$12,IF(AND($F39&gt;='2016 Overview'!$B$11,$F39&lt;='2016 Overview'!$C$11),'2016 Overview'!$A$11,IF(AND($F39&gt;='2016 Overview'!$B$10,$F39&lt;='2016 Overview'!$C$10),'2016 Overview'!$A$10,IF(AND($F39&gt;='2016 Overview'!$B$9,$F39&lt;='2016 Overview'!$C$9),'2016 Overview'!$A$9,IF(AND($F39&gt;='2016 Overview'!$B$8,$F39&lt;='2016 Overview'!$C$8),'2016 Overview'!$A$7,IF(AND($F39&gt;='2016 Overview'!$B$7,$F39&lt;='2016 Overview'!$C$7),'2016 Overview'!$A$7,IF(AND($F39&gt;='2016 Overview'!$B$6,$F39&lt;='2016 Overview'!$C$6),'2016 Overview'!$A$6,IF(AND($F39&gt;='2016 Overview'!$B$5,$F39&lt;='2016 Overview'!$C$5),'2016 Overview'!$A$5,))))))))))))))</f>
        <v>E</v>
      </c>
      <c r="C39" s="35" t="s">
        <v>148</v>
      </c>
      <c r="D39" s="26"/>
      <c r="E39" s="35" t="s">
        <v>146</v>
      </c>
      <c r="F39" s="44">
        <v>850000</v>
      </c>
      <c r="G39" s="36">
        <f>H39/F39</f>
        <v>0.33333332941176474</v>
      </c>
      <c r="H39" s="44">
        <v>283333.33</v>
      </c>
      <c r="I39" s="44"/>
      <c r="J39" s="57">
        <v>0</v>
      </c>
      <c r="K39" s="44">
        <v>283333.33</v>
      </c>
      <c r="L39" s="43">
        <v>41411</v>
      </c>
      <c r="M39" s="28">
        <v>42156</v>
      </c>
      <c r="N39" s="37">
        <f>M39-L39</f>
        <v>745</v>
      </c>
      <c r="O39" s="38">
        <f>K39/N39</f>
        <v>380.31319463087249</v>
      </c>
    </row>
    <row r="40" spans="1:15" x14ac:dyDescent="0.25">
      <c r="A40" s="35">
        <v>2015</v>
      </c>
      <c r="B40" s="26" t="str">
        <f>IF(AND($F40&gt;='2016 Overview'!$B$18,$F40&lt;='2016 Overview'!$C$18),'2016 Overview'!$A$18,IF(AND($F40&gt;='2016 Overview'!$B$17,$F40&lt;='2016 Overview'!$C$17),'2016 Overview'!$A$17, IF(AND($F40&gt;='2016 Overview'!$B$16,$F40&lt;='2016 Overview'!$C$16),'2016 Overview'!$A$16, IF(AND($F40&gt;='2016 Overview'!$B$15,$F40&lt;='2016 Overview'!$C$15),'2016 Overview'!$A$15, IF(AND($F40&gt;='2016 Overview'!$B$14,$F40&lt;='2016 Overview'!$C$14),'2016 Overview'!$A$14, IF(AND($F40&gt;='2016 Overview'!$B$13,$F40&lt;='2016 Overview'!$C$13),'2016 Overview'!$A$13, IF(AND($F40&gt;='2016 Overview'!$B$12,$F40&lt;='2016 Overview'!$C$12),'2016 Overview'!$A$12,IF(AND($F40&gt;='2016 Overview'!$B$11,$F40&lt;='2016 Overview'!$C$11),'2016 Overview'!$A$11,IF(AND($F40&gt;='2016 Overview'!$B$10,$F40&lt;='2016 Overview'!$C$10),'2016 Overview'!$A$10,IF(AND($F40&gt;='2016 Overview'!$B$9,$F40&lt;='2016 Overview'!$C$9),'2016 Overview'!$A$9,IF(AND($F40&gt;='2016 Overview'!$B$8,$F40&lt;='2016 Overview'!$C$8),'2016 Overview'!$A$7,IF(AND($F40&gt;='2016 Overview'!$B$7,$F40&lt;='2016 Overview'!$C$7),'2016 Overview'!$A$7,IF(AND($F40&gt;='2016 Overview'!$B$6,$F40&lt;='2016 Overview'!$C$6),'2016 Overview'!$A$6,IF(AND($F40&gt;='2016 Overview'!$B$5,$F40&lt;='2016 Overview'!$C$5),'2016 Overview'!$A$5,))))))))))))))</f>
        <v>E</v>
      </c>
      <c r="C40" s="35" t="s">
        <v>148</v>
      </c>
      <c r="D40" s="26"/>
      <c r="E40" s="35" t="s">
        <v>146</v>
      </c>
      <c r="F40" s="44">
        <v>838944</v>
      </c>
      <c r="G40" s="36">
        <f>H40/F40</f>
        <v>0.33333333333333331</v>
      </c>
      <c r="H40" s="44">
        <v>279648</v>
      </c>
      <c r="I40" s="44"/>
      <c r="J40" s="57">
        <v>0</v>
      </c>
      <c r="K40" s="44">
        <v>279648</v>
      </c>
      <c r="L40" s="43">
        <v>41712</v>
      </c>
      <c r="M40" s="28">
        <v>42156</v>
      </c>
      <c r="N40" s="37">
        <f>M40-L40</f>
        <v>444</v>
      </c>
      <c r="O40" s="38">
        <f>K40/N40</f>
        <v>629.83783783783781</v>
      </c>
    </row>
    <row r="41" spans="1:15" x14ac:dyDescent="0.25">
      <c r="A41" s="35">
        <v>2015</v>
      </c>
      <c r="B41" s="26" t="str">
        <f>IF(AND($F41&gt;='2016 Overview'!$B$18,$F41&lt;='2016 Overview'!$C$18),'2016 Overview'!$A$18,IF(AND($F41&gt;='2016 Overview'!$B$17,$F41&lt;='2016 Overview'!$C$17),'2016 Overview'!$A$17, IF(AND($F41&gt;='2016 Overview'!$B$16,$F41&lt;='2016 Overview'!$C$16),'2016 Overview'!$A$16, IF(AND($F41&gt;='2016 Overview'!$B$15,$F41&lt;='2016 Overview'!$C$15),'2016 Overview'!$A$15, IF(AND($F41&gt;='2016 Overview'!$B$14,$F41&lt;='2016 Overview'!$C$14),'2016 Overview'!$A$14, IF(AND($F41&gt;='2016 Overview'!$B$13,$F41&lt;='2016 Overview'!$C$13),'2016 Overview'!$A$13, IF(AND($F41&gt;='2016 Overview'!$B$12,$F41&lt;='2016 Overview'!$C$12),'2016 Overview'!$A$12,IF(AND($F41&gt;='2016 Overview'!$B$11,$F41&lt;='2016 Overview'!$C$11),'2016 Overview'!$A$11,IF(AND($F41&gt;='2016 Overview'!$B$10,$F41&lt;='2016 Overview'!$C$10),'2016 Overview'!$A$10,IF(AND($F41&gt;='2016 Overview'!$B$9,$F41&lt;='2016 Overview'!$C$9),'2016 Overview'!$A$9,IF(AND($F41&gt;='2016 Overview'!$B$8,$F41&lt;='2016 Overview'!$C$8),'2016 Overview'!$A$7,IF(AND($F41&gt;='2016 Overview'!$B$7,$F41&lt;='2016 Overview'!$C$7),'2016 Overview'!$A$7,IF(AND($F41&gt;='2016 Overview'!$B$6,$F41&lt;='2016 Overview'!$C$6),'2016 Overview'!$A$6,IF(AND($F41&gt;='2016 Overview'!$B$5,$F41&lt;='2016 Overview'!$C$5),'2016 Overview'!$A$5,))))))))))))))</f>
        <v>E</v>
      </c>
      <c r="C41" s="35" t="s">
        <v>148</v>
      </c>
      <c r="D41" s="26"/>
      <c r="E41" s="35" t="s">
        <v>146</v>
      </c>
      <c r="F41" s="44">
        <v>817322.09</v>
      </c>
      <c r="G41" s="36">
        <f>H41/F41</f>
        <v>0.33336429216051167</v>
      </c>
      <c r="H41" s="44">
        <v>272466</v>
      </c>
      <c r="I41" s="44"/>
      <c r="J41" s="57">
        <v>0</v>
      </c>
      <c r="K41" s="44">
        <v>272466</v>
      </c>
      <c r="L41" s="43">
        <v>41814</v>
      </c>
      <c r="M41" s="28">
        <v>42156</v>
      </c>
      <c r="N41" s="37">
        <f>M41-L41</f>
        <v>342</v>
      </c>
      <c r="O41" s="38">
        <f>K41/N41</f>
        <v>796.68421052631584</v>
      </c>
    </row>
    <row r="42" spans="1:15" x14ac:dyDescent="0.25">
      <c r="A42" s="35">
        <v>2015</v>
      </c>
      <c r="B42" s="26" t="str">
        <f>IF(AND($F42&gt;='2016 Overview'!$B$18,$F42&lt;='2016 Overview'!$C$18),'2016 Overview'!$A$18,IF(AND($F42&gt;='2016 Overview'!$B$17,$F42&lt;='2016 Overview'!$C$17),'2016 Overview'!$A$17, IF(AND($F42&gt;='2016 Overview'!$B$16,$F42&lt;='2016 Overview'!$C$16),'2016 Overview'!$A$16, IF(AND($F42&gt;='2016 Overview'!$B$15,$F42&lt;='2016 Overview'!$C$15),'2016 Overview'!$A$15, IF(AND($F42&gt;='2016 Overview'!$B$14,$F42&lt;='2016 Overview'!$C$14),'2016 Overview'!$A$14, IF(AND($F42&gt;='2016 Overview'!$B$13,$F42&lt;='2016 Overview'!$C$13),'2016 Overview'!$A$13, IF(AND($F42&gt;='2016 Overview'!$B$12,$F42&lt;='2016 Overview'!$C$12),'2016 Overview'!$A$12,IF(AND($F42&gt;='2016 Overview'!$B$11,$F42&lt;='2016 Overview'!$C$11),'2016 Overview'!$A$11,IF(AND($F42&gt;='2016 Overview'!$B$10,$F42&lt;='2016 Overview'!$C$10),'2016 Overview'!$A$10,IF(AND($F42&gt;='2016 Overview'!$B$9,$F42&lt;='2016 Overview'!$C$9),'2016 Overview'!$A$9,IF(AND($F42&gt;='2016 Overview'!$B$8,$F42&lt;='2016 Overview'!$C$8),'2016 Overview'!$A$7,IF(AND($F42&gt;='2016 Overview'!$B$7,$F42&lt;='2016 Overview'!$C$7),'2016 Overview'!$A$7,IF(AND($F42&gt;='2016 Overview'!$B$6,$F42&lt;='2016 Overview'!$C$6),'2016 Overview'!$A$6,IF(AND($F42&gt;='2016 Overview'!$B$5,$F42&lt;='2016 Overview'!$C$5),'2016 Overview'!$A$5,))))))))))))))</f>
        <v>F</v>
      </c>
      <c r="C42" s="35" t="s">
        <v>148</v>
      </c>
      <c r="D42" s="26"/>
      <c r="E42" s="35" t="s">
        <v>146</v>
      </c>
      <c r="F42" s="44">
        <v>713784.71</v>
      </c>
      <c r="G42" s="36">
        <f>H42/F42</f>
        <v>0.333333323993449</v>
      </c>
      <c r="H42" s="44">
        <v>237928.23</v>
      </c>
      <c r="I42" s="44"/>
      <c r="J42" s="57">
        <v>0</v>
      </c>
      <c r="K42" s="44">
        <v>237928.23</v>
      </c>
      <c r="L42" s="43">
        <v>41695</v>
      </c>
      <c r="M42" s="28">
        <v>42156</v>
      </c>
      <c r="N42" s="37">
        <f>M42-L42</f>
        <v>461</v>
      </c>
      <c r="O42" s="38">
        <f>K42/N42</f>
        <v>516.11329718004345</v>
      </c>
    </row>
    <row r="43" spans="1:15" x14ac:dyDescent="0.25">
      <c r="A43" s="35">
        <v>2015</v>
      </c>
      <c r="B43" s="26" t="str">
        <f>IF(AND($F43&gt;='2016 Overview'!$B$18,$F43&lt;='2016 Overview'!$C$18),'2016 Overview'!$A$18,IF(AND($F43&gt;='2016 Overview'!$B$17,$F43&lt;='2016 Overview'!$C$17),'2016 Overview'!$A$17, IF(AND($F43&gt;='2016 Overview'!$B$16,$F43&lt;='2016 Overview'!$C$16),'2016 Overview'!$A$16, IF(AND($F43&gt;='2016 Overview'!$B$15,$F43&lt;='2016 Overview'!$C$15),'2016 Overview'!$A$15, IF(AND($F43&gt;='2016 Overview'!$B$14,$F43&lt;='2016 Overview'!$C$14),'2016 Overview'!$A$14, IF(AND($F43&gt;='2016 Overview'!$B$13,$F43&lt;='2016 Overview'!$C$13),'2016 Overview'!$A$13, IF(AND($F43&gt;='2016 Overview'!$B$12,$F43&lt;='2016 Overview'!$C$12),'2016 Overview'!$A$12,IF(AND($F43&gt;='2016 Overview'!$B$11,$F43&lt;='2016 Overview'!$C$11),'2016 Overview'!$A$11,IF(AND($F43&gt;='2016 Overview'!$B$10,$F43&lt;='2016 Overview'!$C$10),'2016 Overview'!$A$10,IF(AND($F43&gt;='2016 Overview'!$B$9,$F43&lt;='2016 Overview'!$C$9),'2016 Overview'!$A$9,IF(AND($F43&gt;='2016 Overview'!$B$8,$F43&lt;='2016 Overview'!$C$8),'2016 Overview'!$A$7,IF(AND($F43&gt;='2016 Overview'!$B$7,$F43&lt;='2016 Overview'!$C$7),'2016 Overview'!$A$7,IF(AND($F43&gt;='2016 Overview'!$B$6,$F43&lt;='2016 Overview'!$C$6),'2016 Overview'!$A$6,IF(AND($F43&gt;='2016 Overview'!$B$5,$F43&lt;='2016 Overview'!$C$5),'2016 Overview'!$A$5,))))))))))))))</f>
        <v>F</v>
      </c>
      <c r="C43" s="35" t="s">
        <v>148</v>
      </c>
      <c r="D43" s="26"/>
      <c r="E43" s="35" t="s">
        <v>146</v>
      </c>
      <c r="F43" s="44">
        <v>500000</v>
      </c>
      <c r="G43" s="36">
        <f>H43/F43</f>
        <v>0.33333331999999999</v>
      </c>
      <c r="H43" s="44">
        <v>166666.66</v>
      </c>
      <c r="I43" s="44"/>
      <c r="J43" s="57">
        <v>0</v>
      </c>
      <c r="K43" s="44">
        <v>166666.66</v>
      </c>
      <c r="L43" s="43">
        <v>41410</v>
      </c>
      <c r="M43" s="28">
        <v>42156</v>
      </c>
      <c r="N43" s="37">
        <f>M43-L43</f>
        <v>746</v>
      </c>
      <c r="O43" s="38">
        <f>K43/N43</f>
        <v>223.41375335120645</v>
      </c>
    </row>
    <row r="44" spans="1:15" x14ac:dyDescent="0.25">
      <c r="A44" s="35">
        <v>2015</v>
      </c>
      <c r="B44" s="26" t="str">
        <f>IF(AND($F44&gt;='2016 Overview'!$B$18,$F44&lt;='2016 Overview'!$C$18),'2016 Overview'!$A$18,IF(AND($F44&gt;='2016 Overview'!$B$17,$F44&lt;='2016 Overview'!$C$17),'2016 Overview'!$A$17, IF(AND($F44&gt;='2016 Overview'!$B$16,$F44&lt;='2016 Overview'!$C$16),'2016 Overview'!$A$16, IF(AND($F44&gt;='2016 Overview'!$B$15,$F44&lt;='2016 Overview'!$C$15),'2016 Overview'!$A$15, IF(AND($F44&gt;='2016 Overview'!$B$14,$F44&lt;='2016 Overview'!$C$14),'2016 Overview'!$A$14, IF(AND($F44&gt;='2016 Overview'!$B$13,$F44&lt;='2016 Overview'!$C$13),'2016 Overview'!$A$13, IF(AND($F44&gt;='2016 Overview'!$B$12,$F44&lt;='2016 Overview'!$C$12),'2016 Overview'!$A$12,IF(AND($F44&gt;='2016 Overview'!$B$11,$F44&lt;='2016 Overview'!$C$11),'2016 Overview'!$A$11,IF(AND($F44&gt;='2016 Overview'!$B$10,$F44&lt;='2016 Overview'!$C$10),'2016 Overview'!$A$10,IF(AND($F44&gt;='2016 Overview'!$B$9,$F44&lt;='2016 Overview'!$C$9),'2016 Overview'!$A$9,IF(AND($F44&gt;='2016 Overview'!$B$8,$F44&lt;='2016 Overview'!$C$8),'2016 Overview'!$A$7,IF(AND($F44&gt;='2016 Overview'!$B$7,$F44&lt;='2016 Overview'!$C$7),'2016 Overview'!$A$7,IF(AND($F44&gt;='2016 Overview'!$B$6,$F44&lt;='2016 Overview'!$C$6),'2016 Overview'!$A$6,IF(AND($F44&gt;='2016 Overview'!$B$5,$F44&lt;='2016 Overview'!$C$5),'2016 Overview'!$A$5,))))))))))))))</f>
        <v>F</v>
      </c>
      <c r="C44" s="35" t="s">
        <v>148</v>
      </c>
      <c r="D44" s="26"/>
      <c r="E44" s="35" t="s">
        <v>146</v>
      </c>
      <c r="F44" s="44">
        <v>500000</v>
      </c>
      <c r="G44" s="36">
        <f>H44/F44</f>
        <v>0.16666665999999999</v>
      </c>
      <c r="H44" s="44">
        <v>83333.33</v>
      </c>
      <c r="I44" s="44"/>
      <c r="J44" s="57">
        <v>0</v>
      </c>
      <c r="K44" s="44">
        <v>863333.33</v>
      </c>
      <c r="L44" s="43">
        <v>40128</v>
      </c>
      <c r="M44" s="28">
        <v>42156</v>
      </c>
      <c r="N44" s="37">
        <f>M44-L44</f>
        <v>2028</v>
      </c>
      <c r="O44" s="38">
        <f>K44/N44</f>
        <v>425.70677021696252</v>
      </c>
    </row>
    <row r="45" spans="1:15" x14ac:dyDescent="0.25">
      <c r="A45" s="35">
        <v>2015</v>
      </c>
      <c r="B45" s="26" t="str">
        <f>IF(AND($F45&gt;='2016 Overview'!$B$18,$F45&lt;='2016 Overview'!$C$18),'2016 Overview'!$A$18,IF(AND($F45&gt;='2016 Overview'!$B$17,$F45&lt;='2016 Overview'!$C$17),'2016 Overview'!$A$17, IF(AND($F45&gt;='2016 Overview'!$B$16,$F45&lt;='2016 Overview'!$C$16),'2016 Overview'!$A$16, IF(AND($F45&gt;='2016 Overview'!$B$15,$F45&lt;='2016 Overview'!$C$15),'2016 Overview'!$A$15, IF(AND($F45&gt;='2016 Overview'!$B$14,$F45&lt;='2016 Overview'!$C$14),'2016 Overview'!$A$14, IF(AND($F45&gt;='2016 Overview'!$B$13,$F45&lt;='2016 Overview'!$C$13),'2016 Overview'!$A$13, IF(AND($F45&gt;='2016 Overview'!$B$12,$F45&lt;='2016 Overview'!$C$12),'2016 Overview'!$A$12,IF(AND($F45&gt;='2016 Overview'!$B$11,$F45&lt;='2016 Overview'!$C$11),'2016 Overview'!$A$11,IF(AND($F45&gt;='2016 Overview'!$B$10,$F45&lt;='2016 Overview'!$C$10),'2016 Overview'!$A$10,IF(AND($F45&gt;='2016 Overview'!$B$9,$F45&lt;='2016 Overview'!$C$9),'2016 Overview'!$A$9,IF(AND($F45&gt;='2016 Overview'!$B$8,$F45&lt;='2016 Overview'!$C$8),'2016 Overview'!$A$7,IF(AND($F45&gt;='2016 Overview'!$B$7,$F45&lt;='2016 Overview'!$C$7),'2016 Overview'!$A$7,IF(AND($F45&gt;='2016 Overview'!$B$6,$F45&lt;='2016 Overview'!$C$6),'2016 Overview'!$A$6,IF(AND($F45&gt;='2016 Overview'!$B$5,$F45&lt;='2016 Overview'!$C$5),'2016 Overview'!$A$5,))))))))))))))</f>
        <v>F</v>
      </c>
      <c r="C45" s="35" t="s">
        <v>148</v>
      </c>
      <c r="D45" s="26"/>
      <c r="E45" s="35" t="s">
        <v>146</v>
      </c>
      <c r="F45" s="44">
        <v>500000</v>
      </c>
      <c r="G45" s="36">
        <f>H45/F45</f>
        <v>0.13333332000000001</v>
      </c>
      <c r="H45" s="44">
        <v>66666.66</v>
      </c>
      <c r="I45" s="44"/>
      <c r="J45" s="57">
        <v>0</v>
      </c>
      <c r="K45" s="44">
        <v>66666.66</v>
      </c>
      <c r="L45" s="43">
        <v>41554</v>
      </c>
      <c r="M45" s="28">
        <v>42156</v>
      </c>
      <c r="N45" s="37">
        <f>M45-L45</f>
        <v>602</v>
      </c>
      <c r="O45" s="38">
        <f>K45/N45</f>
        <v>110.74196013289037</v>
      </c>
    </row>
    <row r="46" spans="1:15" x14ac:dyDescent="0.25">
      <c r="A46" s="35">
        <v>2015</v>
      </c>
      <c r="B46" s="26" t="str">
        <f>IF(AND($F46&gt;='2016 Overview'!$B$18,$F46&lt;='2016 Overview'!$C$18),'2016 Overview'!$A$18,IF(AND($F46&gt;='2016 Overview'!$B$17,$F46&lt;='2016 Overview'!$C$17),'2016 Overview'!$A$17, IF(AND($F46&gt;='2016 Overview'!$B$16,$F46&lt;='2016 Overview'!$C$16),'2016 Overview'!$A$16, IF(AND($F46&gt;='2016 Overview'!$B$15,$F46&lt;='2016 Overview'!$C$15),'2016 Overview'!$A$15, IF(AND($F46&gt;='2016 Overview'!$B$14,$F46&lt;='2016 Overview'!$C$14),'2016 Overview'!$A$14, IF(AND($F46&gt;='2016 Overview'!$B$13,$F46&lt;='2016 Overview'!$C$13),'2016 Overview'!$A$13, IF(AND($F46&gt;='2016 Overview'!$B$12,$F46&lt;='2016 Overview'!$C$12),'2016 Overview'!$A$12,IF(AND($F46&gt;='2016 Overview'!$B$11,$F46&lt;='2016 Overview'!$C$11),'2016 Overview'!$A$11,IF(AND($F46&gt;='2016 Overview'!$B$10,$F46&lt;='2016 Overview'!$C$10),'2016 Overview'!$A$10,IF(AND($F46&gt;='2016 Overview'!$B$9,$F46&lt;='2016 Overview'!$C$9),'2016 Overview'!$A$9,IF(AND($F46&gt;='2016 Overview'!$B$8,$F46&lt;='2016 Overview'!$C$8),'2016 Overview'!$A$7,IF(AND($F46&gt;='2016 Overview'!$B$7,$F46&lt;='2016 Overview'!$C$7),'2016 Overview'!$A$7,IF(AND($F46&gt;='2016 Overview'!$B$6,$F46&lt;='2016 Overview'!$C$6),'2016 Overview'!$A$6,IF(AND($F46&gt;='2016 Overview'!$B$5,$F46&lt;='2016 Overview'!$C$5),'2016 Overview'!$A$5,))))))))))))))</f>
        <v>G</v>
      </c>
      <c r="C46" s="35" t="s">
        <v>148</v>
      </c>
      <c r="D46" s="26"/>
      <c r="E46" s="35" t="s">
        <v>146</v>
      </c>
      <c r="F46" s="44">
        <v>400000</v>
      </c>
      <c r="G46" s="36">
        <f>H46/F46</f>
        <v>0.33333332499999996</v>
      </c>
      <c r="H46" s="44">
        <v>133333.32999999999</v>
      </c>
      <c r="I46" s="44"/>
      <c r="J46" s="57">
        <v>0</v>
      </c>
      <c r="K46" s="44">
        <v>133333.32999999999</v>
      </c>
      <c r="L46" s="43">
        <v>41614</v>
      </c>
      <c r="M46" s="28">
        <v>42156</v>
      </c>
      <c r="N46" s="37">
        <f>M46-L46</f>
        <v>542</v>
      </c>
      <c r="O46" s="38">
        <f>K46/N46</f>
        <v>246.00245387453873</v>
      </c>
    </row>
    <row r="47" spans="1:15" x14ac:dyDescent="0.25">
      <c r="A47" s="35">
        <v>2015</v>
      </c>
      <c r="B47" s="26" t="str">
        <f>IF(AND($F47&gt;='2016 Overview'!$B$18,$F47&lt;='2016 Overview'!$C$18),'2016 Overview'!$A$18,IF(AND($F47&gt;='2016 Overview'!$B$17,$F47&lt;='2016 Overview'!$C$17),'2016 Overview'!$A$17, IF(AND($F47&gt;='2016 Overview'!$B$16,$F47&lt;='2016 Overview'!$C$16),'2016 Overview'!$A$16, IF(AND($F47&gt;='2016 Overview'!$B$15,$F47&lt;='2016 Overview'!$C$15),'2016 Overview'!$A$15, IF(AND($F47&gt;='2016 Overview'!$B$14,$F47&lt;='2016 Overview'!$C$14),'2016 Overview'!$A$14, IF(AND($F47&gt;='2016 Overview'!$B$13,$F47&lt;='2016 Overview'!$C$13),'2016 Overview'!$A$13, IF(AND($F47&gt;='2016 Overview'!$B$12,$F47&lt;='2016 Overview'!$C$12),'2016 Overview'!$A$12,IF(AND($F47&gt;='2016 Overview'!$B$11,$F47&lt;='2016 Overview'!$C$11),'2016 Overview'!$A$11,IF(AND($F47&gt;='2016 Overview'!$B$10,$F47&lt;='2016 Overview'!$C$10),'2016 Overview'!$A$10,IF(AND($F47&gt;='2016 Overview'!$B$9,$F47&lt;='2016 Overview'!$C$9),'2016 Overview'!$A$9,IF(AND($F47&gt;='2016 Overview'!$B$8,$F47&lt;='2016 Overview'!$C$8),'2016 Overview'!$A$7,IF(AND($F47&gt;='2016 Overview'!$B$7,$F47&lt;='2016 Overview'!$C$7),'2016 Overview'!$A$7,IF(AND($F47&gt;='2016 Overview'!$B$6,$F47&lt;='2016 Overview'!$C$6),'2016 Overview'!$A$6,IF(AND($F47&gt;='2016 Overview'!$B$5,$F47&lt;='2016 Overview'!$C$5),'2016 Overview'!$A$5,))))))))))))))</f>
        <v>G</v>
      </c>
      <c r="C47" s="35" t="s">
        <v>148</v>
      </c>
      <c r="D47" s="26"/>
      <c r="E47" s="35" t="s">
        <v>146</v>
      </c>
      <c r="F47" s="44">
        <v>310000</v>
      </c>
      <c r="G47" s="36">
        <f>H47/F47</f>
        <v>0.33333332258064519</v>
      </c>
      <c r="H47" s="44">
        <v>103333.33</v>
      </c>
      <c r="I47" s="44"/>
      <c r="J47" s="57">
        <v>0</v>
      </c>
      <c r="K47" s="44">
        <v>103333.33</v>
      </c>
      <c r="L47" s="43">
        <v>41620</v>
      </c>
      <c r="M47" s="28">
        <v>42156</v>
      </c>
      <c r="N47" s="37">
        <f>M47-L47</f>
        <v>536</v>
      </c>
      <c r="O47" s="38">
        <f>K47/N47</f>
        <v>192.78606343283582</v>
      </c>
    </row>
    <row r="48" spans="1:15" x14ac:dyDescent="0.25">
      <c r="A48" s="35">
        <v>2015</v>
      </c>
      <c r="B48" s="26" t="str">
        <f>IF(AND($F48&gt;='2016 Overview'!$B$18,$F48&lt;='2016 Overview'!$C$18),'2016 Overview'!$A$18,IF(AND($F48&gt;='2016 Overview'!$B$17,$F48&lt;='2016 Overview'!$C$17),'2016 Overview'!$A$17, IF(AND($F48&gt;='2016 Overview'!$B$16,$F48&lt;='2016 Overview'!$C$16),'2016 Overview'!$A$16, IF(AND($F48&gt;='2016 Overview'!$B$15,$F48&lt;='2016 Overview'!$C$15),'2016 Overview'!$A$15, IF(AND($F48&gt;='2016 Overview'!$B$14,$F48&lt;='2016 Overview'!$C$14),'2016 Overview'!$A$14, IF(AND($F48&gt;='2016 Overview'!$B$13,$F48&lt;='2016 Overview'!$C$13),'2016 Overview'!$A$13, IF(AND($F48&gt;='2016 Overview'!$B$12,$F48&lt;='2016 Overview'!$C$12),'2016 Overview'!$A$12,IF(AND($F48&gt;='2016 Overview'!$B$11,$F48&lt;='2016 Overview'!$C$11),'2016 Overview'!$A$11,IF(AND($F48&gt;='2016 Overview'!$B$10,$F48&lt;='2016 Overview'!$C$10),'2016 Overview'!$A$10,IF(AND($F48&gt;='2016 Overview'!$B$9,$F48&lt;='2016 Overview'!$C$9),'2016 Overview'!$A$9,IF(AND($F48&gt;='2016 Overview'!$B$8,$F48&lt;='2016 Overview'!$C$8),'2016 Overview'!$A$7,IF(AND($F48&gt;='2016 Overview'!$B$7,$F48&lt;='2016 Overview'!$C$7),'2016 Overview'!$A$7,IF(AND($F48&gt;='2016 Overview'!$B$6,$F48&lt;='2016 Overview'!$C$6),'2016 Overview'!$A$6,IF(AND($F48&gt;='2016 Overview'!$B$5,$F48&lt;='2016 Overview'!$C$5),'2016 Overview'!$A$5,))))))))))))))</f>
        <v>G</v>
      </c>
      <c r="C48" s="35" t="s">
        <v>148</v>
      </c>
      <c r="D48" s="26"/>
      <c r="E48" s="35" t="s">
        <v>146</v>
      </c>
      <c r="F48" s="44">
        <v>250000</v>
      </c>
      <c r="G48" s="36">
        <f>H48/F48</f>
        <v>0.36666663999999999</v>
      </c>
      <c r="H48" s="44">
        <v>91666.66</v>
      </c>
      <c r="I48" s="44"/>
      <c r="J48" s="57">
        <v>0</v>
      </c>
      <c r="K48" s="44">
        <v>91666.66</v>
      </c>
      <c r="L48" s="43">
        <v>41891</v>
      </c>
      <c r="M48" s="28">
        <v>42156</v>
      </c>
      <c r="N48" s="37">
        <f>M48-L48</f>
        <v>265</v>
      </c>
      <c r="O48" s="38">
        <f>K48/N48</f>
        <v>345.91192452830188</v>
      </c>
    </row>
    <row r="49" spans="1:15" x14ac:dyDescent="0.25">
      <c r="A49" s="35">
        <v>2015</v>
      </c>
      <c r="B49" s="26" t="str">
        <f>IF(AND($F49&gt;='2016 Overview'!$B$18,$F49&lt;='2016 Overview'!$C$18),'2016 Overview'!$A$18,IF(AND($F49&gt;='2016 Overview'!$B$17,$F49&lt;='2016 Overview'!$C$17),'2016 Overview'!$A$17, IF(AND($F49&gt;='2016 Overview'!$B$16,$F49&lt;='2016 Overview'!$C$16),'2016 Overview'!$A$16, IF(AND($F49&gt;='2016 Overview'!$B$15,$F49&lt;='2016 Overview'!$C$15),'2016 Overview'!$A$15, IF(AND($F49&gt;='2016 Overview'!$B$14,$F49&lt;='2016 Overview'!$C$14),'2016 Overview'!$A$14, IF(AND($F49&gt;='2016 Overview'!$B$13,$F49&lt;='2016 Overview'!$C$13),'2016 Overview'!$A$13, IF(AND($F49&gt;='2016 Overview'!$B$12,$F49&lt;='2016 Overview'!$C$12),'2016 Overview'!$A$12,IF(AND($F49&gt;='2016 Overview'!$B$11,$F49&lt;='2016 Overview'!$C$11),'2016 Overview'!$A$11,IF(AND($F49&gt;='2016 Overview'!$B$10,$F49&lt;='2016 Overview'!$C$10),'2016 Overview'!$A$10,IF(AND($F49&gt;='2016 Overview'!$B$9,$F49&lt;='2016 Overview'!$C$9),'2016 Overview'!$A$9,IF(AND($F49&gt;='2016 Overview'!$B$8,$F49&lt;='2016 Overview'!$C$8),'2016 Overview'!$A$7,IF(AND($F49&gt;='2016 Overview'!$B$7,$F49&lt;='2016 Overview'!$C$7),'2016 Overview'!$A$7,IF(AND($F49&gt;='2016 Overview'!$B$6,$F49&lt;='2016 Overview'!$C$6),'2016 Overview'!$A$6,IF(AND($F49&gt;='2016 Overview'!$B$5,$F49&lt;='2016 Overview'!$C$5),'2016 Overview'!$A$5,))))))))))))))</f>
        <v>G</v>
      </c>
      <c r="C49" s="35" t="s">
        <v>148</v>
      </c>
      <c r="D49" s="26"/>
      <c r="E49" s="35" t="s">
        <v>146</v>
      </c>
      <c r="F49" s="44">
        <v>257750</v>
      </c>
      <c r="G49" s="36">
        <f>H49/F49</f>
        <v>0.33333330746847722</v>
      </c>
      <c r="H49" s="44">
        <v>85916.66</v>
      </c>
      <c r="I49" s="44"/>
      <c r="J49" s="57">
        <v>0</v>
      </c>
      <c r="K49" s="44">
        <v>85916.66</v>
      </c>
      <c r="L49" s="43">
        <v>42069</v>
      </c>
      <c r="M49" s="28">
        <v>42156</v>
      </c>
      <c r="N49" s="37">
        <f>M49-L49</f>
        <v>87</v>
      </c>
      <c r="O49" s="38">
        <f>K49/N49</f>
        <v>987.54781609195402</v>
      </c>
    </row>
    <row r="50" spans="1:15" x14ac:dyDescent="0.25">
      <c r="A50" s="35">
        <v>2015</v>
      </c>
      <c r="B50" s="26" t="str">
        <f>IF(AND($F50&gt;='2016 Overview'!$B$18,$F50&lt;='2016 Overview'!$C$18),'2016 Overview'!$A$18,IF(AND($F50&gt;='2016 Overview'!$B$17,$F50&lt;='2016 Overview'!$C$17),'2016 Overview'!$A$17, IF(AND($F50&gt;='2016 Overview'!$B$16,$F50&lt;='2016 Overview'!$C$16),'2016 Overview'!$A$16, IF(AND($F50&gt;='2016 Overview'!$B$15,$F50&lt;='2016 Overview'!$C$15),'2016 Overview'!$A$15, IF(AND($F50&gt;='2016 Overview'!$B$14,$F50&lt;='2016 Overview'!$C$14),'2016 Overview'!$A$14, IF(AND($F50&gt;='2016 Overview'!$B$13,$F50&lt;='2016 Overview'!$C$13),'2016 Overview'!$A$13, IF(AND($F50&gt;='2016 Overview'!$B$12,$F50&lt;='2016 Overview'!$C$12),'2016 Overview'!$A$12,IF(AND($F50&gt;='2016 Overview'!$B$11,$F50&lt;='2016 Overview'!$C$11),'2016 Overview'!$A$11,IF(AND($F50&gt;='2016 Overview'!$B$10,$F50&lt;='2016 Overview'!$C$10),'2016 Overview'!$A$10,IF(AND($F50&gt;='2016 Overview'!$B$9,$F50&lt;='2016 Overview'!$C$9),'2016 Overview'!$A$9,IF(AND($F50&gt;='2016 Overview'!$B$8,$F50&lt;='2016 Overview'!$C$8),'2016 Overview'!$A$7,IF(AND($F50&gt;='2016 Overview'!$B$7,$F50&lt;='2016 Overview'!$C$7),'2016 Overview'!$A$7,IF(AND($F50&gt;='2016 Overview'!$B$6,$F50&lt;='2016 Overview'!$C$6),'2016 Overview'!$A$6,IF(AND($F50&gt;='2016 Overview'!$B$5,$F50&lt;='2016 Overview'!$C$5),'2016 Overview'!$A$5,))))))))))))))</f>
        <v>G</v>
      </c>
      <c r="C50" s="35" t="s">
        <v>148</v>
      </c>
      <c r="D50" s="26"/>
      <c r="E50" s="35" t="s">
        <v>146</v>
      </c>
      <c r="F50" s="44">
        <v>275000</v>
      </c>
      <c r="G50" s="36">
        <f>H50/F50</f>
        <v>0.2</v>
      </c>
      <c r="H50" s="44">
        <v>55000</v>
      </c>
      <c r="I50" s="44"/>
      <c r="J50" s="57">
        <v>0</v>
      </c>
      <c r="K50" s="44">
        <v>55000</v>
      </c>
      <c r="L50" s="43">
        <v>41585</v>
      </c>
      <c r="M50" s="28">
        <v>42156</v>
      </c>
      <c r="N50" s="37">
        <f>M50-L50</f>
        <v>571</v>
      </c>
      <c r="O50" s="38">
        <f>K50/N50</f>
        <v>96.322241681260948</v>
      </c>
    </row>
    <row r="51" spans="1:15" x14ac:dyDescent="0.25">
      <c r="A51" s="35">
        <v>2015</v>
      </c>
      <c r="B51" s="26" t="str">
        <f>IF(AND($F51&gt;='2016 Overview'!$B$18,$F51&lt;='2016 Overview'!$C$18),'2016 Overview'!$A$18,IF(AND($F51&gt;='2016 Overview'!$B$17,$F51&lt;='2016 Overview'!$C$17),'2016 Overview'!$A$17, IF(AND($F51&gt;='2016 Overview'!$B$16,$F51&lt;='2016 Overview'!$C$16),'2016 Overview'!$A$16, IF(AND($F51&gt;='2016 Overview'!$B$15,$F51&lt;='2016 Overview'!$C$15),'2016 Overview'!$A$15, IF(AND($F51&gt;='2016 Overview'!$B$14,$F51&lt;='2016 Overview'!$C$14),'2016 Overview'!$A$14, IF(AND($F51&gt;='2016 Overview'!$B$13,$F51&lt;='2016 Overview'!$C$13),'2016 Overview'!$A$13, IF(AND($F51&gt;='2016 Overview'!$B$12,$F51&lt;='2016 Overview'!$C$12),'2016 Overview'!$A$12,IF(AND($F51&gt;='2016 Overview'!$B$11,$F51&lt;='2016 Overview'!$C$11),'2016 Overview'!$A$11,IF(AND($F51&gt;='2016 Overview'!$B$10,$F51&lt;='2016 Overview'!$C$10),'2016 Overview'!$A$10,IF(AND($F51&gt;='2016 Overview'!$B$9,$F51&lt;='2016 Overview'!$C$9),'2016 Overview'!$A$9,IF(AND($F51&gt;='2016 Overview'!$B$8,$F51&lt;='2016 Overview'!$C$8),'2016 Overview'!$A$7,IF(AND($F51&gt;='2016 Overview'!$B$7,$F51&lt;='2016 Overview'!$C$7),'2016 Overview'!$A$7,IF(AND($F51&gt;='2016 Overview'!$B$6,$F51&lt;='2016 Overview'!$C$6),'2016 Overview'!$A$6,IF(AND($F51&gt;='2016 Overview'!$B$5,$F51&lt;='2016 Overview'!$C$5),'2016 Overview'!$A$5,))))))))))))))</f>
        <v>I</v>
      </c>
      <c r="C51" s="35" t="s">
        <v>148</v>
      </c>
      <c r="D51" s="26"/>
      <c r="E51" s="35" t="s">
        <v>146</v>
      </c>
      <c r="F51" s="44">
        <v>225000</v>
      </c>
      <c r="G51" s="36">
        <f>H51/F51</f>
        <v>0.4</v>
      </c>
      <c r="H51" s="44">
        <v>90000</v>
      </c>
      <c r="I51" s="44"/>
      <c r="J51" s="57">
        <v>-6120.66</v>
      </c>
      <c r="K51" s="44">
        <v>83879.34</v>
      </c>
      <c r="L51" s="43">
        <v>41901</v>
      </c>
      <c r="M51" s="28">
        <v>42156</v>
      </c>
      <c r="N51" s="37">
        <f>M51-L51</f>
        <v>255</v>
      </c>
      <c r="O51" s="38">
        <f>K51/N51</f>
        <v>328.93858823529411</v>
      </c>
    </row>
    <row r="52" spans="1:15" x14ac:dyDescent="0.25">
      <c r="A52" s="35">
        <v>2015</v>
      </c>
      <c r="B52" s="26" t="str">
        <f>IF(AND($F52&gt;='2016 Overview'!$B$18,$F52&lt;='2016 Overview'!$C$18),'2016 Overview'!$A$18,IF(AND($F52&gt;='2016 Overview'!$B$17,$F52&lt;='2016 Overview'!$C$17),'2016 Overview'!$A$17, IF(AND($F52&gt;='2016 Overview'!$B$16,$F52&lt;='2016 Overview'!$C$16),'2016 Overview'!$A$16, IF(AND($F52&gt;='2016 Overview'!$B$15,$F52&lt;='2016 Overview'!$C$15),'2016 Overview'!$A$15, IF(AND($F52&gt;='2016 Overview'!$B$14,$F52&lt;='2016 Overview'!$C$14),'2016 Overview'!$A$14, IF(AND($F52&gt;='2016 Overview'!$B$13,$F52&lt;='2016 Overview'!$C$13),'2016 Overview'!$A$13, IF(AND($F52&gt;='2016 Overview'!$B$12,$F52&lt;='2016 Overview'!$C$12),'2016 Overview'!$A$12,IF(AND($F52&gt;='2016 Overview'!$B$11,$F52&lt;='2016 Overview'!$C$11),'2016 Overview'!$A$11,IF(AND($F52&gt;='2016 Overview'!$B$10,$F52&lt;='2016 Overview'!$C$10),'2016 Overview'!$A$10,IF(AND($F52&gt;='2016 Overview'!$B$9,$F52&lt;='2016 Overview'!$C$9),'2016 Overview'!$A$9,IF(AND($F52&gt;='2016 Overview'!$B$8,$F52&lt;='2016 Overview'!$C$8),'2016 Overview'!$A$7,IF(AND($F52&gt;='2016 Overview'!$B$7,$F52&lt;='2016 Overview'!$C$7),'2016 Overview'!$A$7,IF(AND($F52&gt;='2016 Overview'!$B$6,$F52&lt;='2016 Overview'!$C$6),'2016 Overview'!$A$6,IF(AND($F52&gt;='2016 Overview'!$B$5,$F52&lt;='2016 Overview'!$C$5),'2016 Overview'!$A$5,))))))))))))))</f>
        <v>I</v>
      </c>
      <c r="C52" s="35" t="s">
        <v>148</v>
      </c>
      <c r="D52" s="26"/>
      <c r="E52" s="35" t="s">
        <v>146</v>
      </c>
      <c r="F52" s="44">
        <v>200000</v>
      </c>
      <c r="G52" s="36">
        <f>H52/F52</f>
        <v>0.3333333</v>
      </c>
      <c r="H52" s="44">
        <v>66666.66</v>
      </c>
      <c r="I52" s="44"/>
      <c r="J52" s="57">
        <v>0</v>
      </c>
      <c r="K52" s="44">
        <v>66666.66</v>
      </c>
      <c r="L52" s="43">
        <v>40816</v>
      </c>
      <c r="M52" s="28">
        <v>42156</v>
      </c>
      <c r="N52" s="37">
        <f>M52-L52</f>
        <v>1340</v>
      </c>
      <c r="O52" s="38">
        <f>K52/N52</f>
        <v>49.751238805970154</v>
      </c>
    </row>
    <row r="53" spans="1:15" x14ac:dyDescent="0.25">
      <c r="A53" s="35">
        <v>2015</v>
      </c>
      <c r="B53" s="26" t="str">
        <f>IF(AND($F53&gt;='2016 Overview'!$B$18,$F53&lt;='2016 Overview'!$C$18),'2016 Overview'!$A$18,IF(AND($F53&gt;='2016 Overview'!$B$17,$F53&lt;='2016 Overview'!$C$17),'2016 Overview'!$A$17, IF(AND($F53&gt;='2016 Overview'!$B$16,$F53&lt;='2016 Overview'!$C$16),'2016 Overview'!$A$16, IF(AND($F53&gt;='2016 Overview'!$B$15,$F53&lt;='2016 Overview'!$C$15),'2016 Overview'!$A$15, IF(AND($F53&gt;='2016 Overview'!$B$14,$F53&lt;='2016 Overview'!$C$14),'2016 Overview'!$A$14, IF(AND($F53&gt;='2016 Overview'!$B$13,$F53&lt;='2016 Overview'!$C$13),'2016 Overview'!$A$13, IF(AND($F53&gt;='2016 Overview'!$B$12,$F53&lt;='2016 Overview'!$C$12),'2016 Overview'!$A$12,IF(AND($F53&gt;='2016 Overview'!$B$11,$F53&lt;='2016 Overview'!$C$11),'2016 Overview'!$A$11,IF(AND($F53&gt;='2016 Overview'!$B$10,$F53&lt;='2016 Overview'!$C$10),'2016 Overview'!$A$10,IF(AND($F53&gt;='2016 Overview'!$B$9,$F53&lt;='2016 Overview'!$C$9),'2016 Overview'!$A$9,IF(AND($F53&gt;='2016 Overview'!$B$8,$F53&lt;='2016 Overview'!$C$8),'2016 Overview'!$A$7,IF(AND($F53&gt;='2016 Overview'!$B$7,$F53&lt;='2016 Overview'!$C$7),'2016 Overview'!$A$7,IF(AND($F53&gt;='2016 Overview'!$B$6,$F53&lt;='2016 Overview'!$C$6),'2016 Overview'!$A$6,IF(AND($F53&gt;='2016 Overview'!$B$5,$F53&lt;='2016 Overview'!$C$5),'2016 Overview'!$A$5,))))))))))))))</f>
        <v>I</v>
      </c>
      <c r="C53" s="35" t="s">
        <v>148</v>
      </c>
      <c r="D53" s="26"/>
      <c r="E53" s="35" t="s">
        <v>146</v>
      </c>
      <c r="F53" s="44">
        <v>195000</v>
      </c>
      <c r="G53" s="36">
        <f>H53/F53</f>
        <v>0.33333333333333331</v>
      </c>
      <c r="H53" s="44">
        <v>65000</v>
      </c>
      <c r="I53" s="44"/>
      <c r="J53" s="57">
        <v>-5000</v>
      </c>
      <c r="K53" s="44">
        <v>60000</v>
      </c>
      <c r="L53" s="43">
        <v>41919</v>
      </c>
      <c r="M53" s="28">
        <v>42156</v>
      </c>
      <c r="N53" s="37">
        <f>M53-L53</f>
        <v>237</v>
      </c>
      <c r="O53" s="38">
        <f>K53/N53</f>
        <v>253.16455696202533</v>
      </c>
    </row>
    <row r="54" spans="1:15" x14ac:dyDescent="0.25">
      <c r="A54" s="35">
        <v>2015</v>
      </c>
      <c r="B54" s="26" t="str">
        <f>IF(AND($F54&gt;='2016 Overview'!$B$18,$F54&lt;='2016 Overview'!$C$18),'2016 Overview'!$A$18,IF(AND($F54&gt;='2016 Overview'!$B$17,$F54&lt;='2016 Overview'!$C$17),'2016 Overview'!$A$17, IF(AND($F54&gt;='2016 Overview'!$B$16,$F54&lt;='2016 Overview'!$C$16),'2016 Overview'!$A$16, IF(AND($F54&gt;='2016 Overview'!$B$15,$F54&lt;='2016 Overview'!$C$15),'2016 Overview'!$A$15, IF(AND($F54&gt;='2016 Overview'!$B$14,$F54&lt;='2016 Overview'!$C$14),'2016 Overview'!$A$14, IF(AND($F54&gt;='2016 Overview'!$B$13,$F54&lt;='2016 Overview'!$C$13),'2016 Overview'!$A$13, IF(AND($F54&gt;='2016 Overview'!$B$12,$F54&lt;='2016 Overview'!$C$12),'2016 Overview'!$A$12,IF(AND($F54&gt;='2016 Overview'!$B$11,$F54&lt;='2016 Overview'!$C$11),'2016 Overview'!$A$11,IF(AND($F54&gt;='2016 Overview'!$B$10,$F54&lt;='2016 Overview'!$C$10),'2016 Overview'!$A$10,IF(AND($F54&gt;='2016 Overview'!$B$9,$F54&lt;='2016 Overview'!$C$9),'2016 Overview'!$A$9,IF(AND($F54&gt;='2016 Overview'!$B$8,$F54&lt;='2016 Overview'!$C$8),'2016 Overview'!$A$7,IF(AND($F54&gt;='2016 Overview'!$B$7,$F54&lt;='2016 Overview'!$C$7),'2016 Overview'!$A$7,IF(AND($F54&gt;='2016 Overview'!$B$6,$F54&lt;='2016 Overview'!$C$6),'2016 Overview'!$A$6,IF(AND($F54&gt;='2016 Overview'!$B$5,$F54&lt;='2016 Overview'!$C$5),'2016 Overview'!$A$5,))))))))))))))</f>
        <v>I</v>
      </c>
      <c r="C54" s="35" t="s">
        <v>148</v>
      </c>
      <c r="D54" s="26"/>
      <c r="E54" s="35" t="s">
        <v>146</v>
      </c>
      <c r="F54" s="44">
        <v>170000</v>
      </c>
      <c r="G54" s="36">
        <f>H54/F54</f>
        <v>0.33333329411764706</v>
      </c>
      <c r="H54" s="44">
        <v>56666.66</v>
      </c>
      <c r="I54" s="44"/>
      <c r="J54" s="57">
        <v>-16666.66</v>
      </c>
      <c r="K54" s="44">
        <v>40000</v>
      </c>
      <c r="L54" s="43">
        <v>42037</v>
      </c>
      <c r="M54" s="28">
        <v>42156</v>
      </c>
      <c r="N54" s="37">
        <f>M54-L54</f>
        <v>119</v>
      </c>
      <c r="O54" s="38">
        <f>K54/N54</f>
        <v>336.1344537815126</v>
      </c>
    </row>
    <row r="55" spans="1:15" x14ac:dyDescent="0.25">
      <c r="A55" s="35">
        <v>2015</v>
      </c>
      <c r="B55" s="26" t="str">
        <f>IF(AND($F55&gt;='2016 Overview'!$B$18,$F55&lt;='2016 Overview'!$C$18),'2016 Overview'!$A$18,IF(AND($F55&gt;='2016 Overview'!$B$17,$F55&lt;='2016 Overview'!$C$17),'2016 Overview'!$A$17, IF(AND($F55&gt;='2016 Overview'!$B$16,$F55&lt;='2016 Overview'!$C$16),'2016 Overview'!$A$16, IF(AND($F55&gt;='2016 Overview'!$B$15,$F55&lt;='2016 Overview'!$C$15),'2016 Overview'!$A$15, IF(AND($F55&gt;='2016 Overview'!$B$14,$F55&lt;='2016 Overview'!$C$14),'2016 Overview'!$A$14, IF(AND($F55&gt;='2016 Overview'!$B$13,$F55&lt;='2016 Overview'!$C$13),'2016 Overview'!$A$13, IF(AND($F55&gt;='2016 Overview'!$B$12,$F55&lt;='2016 Overview'!$C$12),'2016 Overview'!$A$12,IF(AND($F55&gt;='2016 Overview'!$B$11,$F55&lt;='2016 Overview'!$C$11),'2016 Overview'!$A$11,IF(AND($F55&gt;='2016 Overview'!$B$10,$F55&lt;='2016 Overview'!$C$10),'2016 Overview'!$A$10,IF(AND($F55&gt;='2016 Overview'!$B$9,$F55&lt;='2016 Overview'!$C$9),'2016 Overview'!$A$9,IF(AND($F55&gt;='2016 Overview'!$B$8,$F55&lt;='2016 Overview'!$C$8),'2016 Overview'!$A$7,IF(AND($F55&gt;='2016 Overview'!$B$7,$F55&lt;='2016 Overview'!$C$7),'2016 Overview'!$A$7,IF(AND($F55&gt;='2016 Overview'!$B$6,$F55&lt;='2016 Overview'!$C$6),'2016 Overview'!$A$6,IF(AND($F55&gt;='2016 Overview'!$B$5,$F55&lt;='2016 Overview'!$C$5),'2016 Overview'!$A$5,))))))))))))))</f>
        <v>I</v>
      </c>
      <c r="C55" s="35" t="s">
        <v>148</v>
      </c>
      <c r="D55" s="26"/>
      <c r="E55" s="35" t="s">
        <v>146</v>
      </c>
      <c r="F55" s="44">
        <v>150000</v>
      </c>
      <c r="G55" s="36">
        <f>H55/F55</f>
        <v>0.33333333333333331</v>
      </c>
      <c r="H55" s="44">
        <v>50000</v>
      </c>
      <c r="I55" s="44"/>
      <c r="J55" s="57">
        <v>0</v>
      </c>
      <c r="K55" s="44">
        <v>50000</v>
      </c>
      <c r="L55" s="43">
        <v>41745</v>
      </c>
      <c r="M55" s="28">
        <v>42156</v>
      </c>
      <c r="N55" s="37">
        <f>M55-L55</f>
        <v>411</v>
      </c>
      <c r="O55" s="38">
        <f>K55/N55</f>
        <v>121.65450121654501</v>
      </c>
    </row>
    <row r="56" spans="1:15" x14ac:dyDescent="0.25">
      <c r="A56" s="35">
        <v>2015</v>
      </c>
      <c r="B56" s="26" t="str">
        <f>IF(AND($F56&gt;='2016 Overview'!$B$18,$F56&lt;='2016 Overview'!$C$18),'2016 Overview'!$A$18,IF(AND($F56&gt;='2016 Overview'!$B$17,$F56&lt;='2016 Overview'!$C$17),'2016 Overview'!$A$17, IF(AND($F56&gt;='2016 Overview'!$B$16,$F56&lt;='2016 Overview'!$C$16),'2016 Overview'!$A$16, IF(AND($F56&gt;='2016 Overview'!$B$15,$F56&lt;='2016 Overview'!$C$15),'2016 Overview'!$A$15, IF(AND($F56&gt;='2016 Overview'!$B$14,$F56&lt;='2016 Overview'!$C$14),'2016 Overview'!$A$14, IF(AND($F56&gt;='2016 Overview'!$B$13,$F56&lt;='2016 Overview'!$C$13),'2016 Overview'!$A$13, IF(AND($F56&gt;='2016 Overview'!$B$12,$F56&lt;='2016 Overview'!$C$12),'2016 Overview'!$A$12,IF(AND($F56&gt;='2016 Overview'!$B$11,$F56&lt;='2016 Overview'!$C$11),'2016 Overview'!$A$11,IF(AND($F56&gt;='2016 Overview'!$B$10,$F56&lt;='2016 Overview'!$C$10),'2016 Overview'!$A$10,IF(AND($F56&gt;='2016 Overview'!$B$9,$F56&lt;='2016 Overview'!$C$9),'2016 Overview'!$A$9,IF(AND($F56&gt;='2016 Overview'!$B$8,$F56&lt;='2016 Overview'!$C$8),'2016 Overview'!$A$7,IF(AND($F56&gt;='2016 Overview'!$B$7,$F56&lt;='2016 Overview'!$C$7),'2016 Overview'!$A$7,IF(AND($F56&gt;='2016 Overview'!$B$6,$F56&lt;='2016 Overview'!$C$6),'2016 Overview'!$A$6,IF(AND($F56&gt;='2016 Overview'!$B$5,$F56&lt;='2016 Overview'!$C$5),'2016 Overview'!$A$5,))))))))))))))</f>
        <v>I</v>
      </c>
      <c r="C56" s="35" t="s">
        <v>148</v>
      </c>
      <c r="D56" s="26"/>
      <c r="E56" s="35" t="s">
        <v>146</v>
      </c>
      <c r="F56" s="44">
        <v>150000</v>
      </c>
      <c r="G56" s="36">
        <f>H56/F56</f>
        <v>0.33333333333333331</v>
      </c>
      <c r="H56" s="44">
        <v>50000</v>
      </c>
      <c r="I56" s="44"/>
      <c r="J56" s="57">
        <v>0</v>
      </c>
      <c r="K56" s="44">
        <v>50000</v>
      </c>
      <c r="L56" s="43">
        <v>41437</v>
      </c>
      <c r="M56" s="28">
        <v>42156</v>
      </c>
      <c r="N56" s="37">
        <f>M56-L56</f>
        <v>719</v>
      </c>
      <c r="O56" s="38">
        <f>K56/N56</f>
        <v>69.54102920723227</v>
      </c>
    </row>
    <row r="57" spans="1:15" x14ac:dyDescent="0.25">
      <c r="A57" s="35">
        <v>2015</v>
      </c>
      <c r="B57" s="26" t="str">
        <f>IF(AND($F57&gt;='2016 Overview'!$B$18,$F57&lt;='2016 Overview'!$C$18),'2016 Overview'!$A$18,IF(AND($F57&gt;='2016 Overview'!$B$17,$F57&lt;='2016 Overview'!$C$17),'2016 Overview'!$A$17, IF(AND($F57&gt;='2016 Overview'!$B$16,$F57&lt;='2016 Overview'!$C$16),'2016 Overview'!$A$16, IF(AND($F57&gt;='2016 Overview'!$B$15,$F57&lt;='2016 Overview'!$C$15),'2016 Overview'!$A$15, IF(AND($F57&gt;='2016 Overview'!$B$14,$F57&lt;='2016 Overview'!$C$14),'2016 Overview'!$A$14, IF(AND($F57&gt;='2016 Overview'!$B$13,$F57&lt;='2016 Overview'!$C$13),'2016 Overview'!$A$13, IF(AND($F57&gt;='2016 Overview'!$B$12,$F57&lt;='2016 Overview'!$C$12),'2016 Overview'!$A$12,IF(AND($F57&gt;='2016 Overview'!$B$11,$F57&lt;='2016 Overview'!$C$11),'2016 Overview'!$A$11,IF(AND($F57&gt;='2016 Overview'!$B$10,$F57&lt;='2016 Overview'!$C$10),'2016 Overview'!$A$10,IF(AND($F57&gt;='2016 Overview'!$B$9,$F57&lt;='2016 Overview'!$C$9),'2016 Overview'!$A$9,IF(AND($F57&gt;='2016 Overview'!$B$8,$F57&lt;='2016 Overview'!$C$8),'2016 Overview'!$A$7,IF(AND($F57&gt;='2016 Overview'!$B$7,$F57&lt;='2016 Overview'!$C$7),'2016 Overview'!$A$7,IF(AND($F57&gt;='2016 Overview'!$B$6,$F57&lt;='2016 Overview'!$C$6),'2016 Overview'!$A$6,IF(AND($F57&gt;='2016 Overview'!$B$5,$F57&lt;='2016 Overview'!$C$5),'2016 Overview'!$A$5,))))))))))))))</f>
        <v>I</v>
      </c>
      <c r="C57" s="35" t="s">
        <v>148</v>
      </c>
      <c r="D57" s="26"/>
      <c r="E57" s="35" t="s">
        <v>146</v>
      </c>
      <c r="F57" s="44">
        <v>142674.97</v>
      </c>
      <c r="G57" s="36">
        <f>H57/F57</f>
        <v>0.3333333099702071</v>
      </c>
      <c r="H57" s="44">
        <v>47558.32</v>
      </c>
      <c r="I57" s="44"/>
      <c r="J57" s="57">
        <v>0</v>
      </c>
      <c r="K57" s="44">
        <v>47558.32</v>
      </c>
      <c r="L57" s="43">
        <v>41451</v>
      </c>
      <c r="M57" s="28">
        <v>42156</v>
      </c>
      <c r="N57" s="37">
        <f>M57-L57</f>
        <v>705</v>
      </c>
      <c r="O57" s="38">
        <f>K57/N57</f>
        <v>67.458609929078008</v>
      </c>
    </row>
    <row r="58" spans="1:15" x14ac:dyDescent="0.25">
      <c r="A58" s="35">
        <v>2015</v>
      </c>
      <c r="B58" s="26" t="str">
        <f>IF(AND($F58&gt;='2016 Overview'!$B$18,$F58&lt;='2016 Overview'!$C$18),'2016 Overview'!$A$18,IF(AND($F58&gt;='2016 Overview'!$B$17,$F58&lt;='2016 Overview'!$C$17),'2016 Overview'!$A$17, IF(AND($F58&gt;='2016 Overview'!$B$16,$F58&lt;='2016 Overview'!$C$16),'2016 Overview'!$A$16, IF(AND($F58&gt;='2016 Overview'!$B$15,$F58&lt;='2016 Overview'!$C$15),'2016 Overview'!$A$15, IF(AND($F58&gt;='2016 Overview'!$B$14,$F58&lt;='2016 Overview'!$C$14),'2016 Overview'!$A$14, IF(AND($F58&gt;='2016 Overview'!$B$13,$F58&lt;='2016 Overview'!$C$13),'2016 Overview'!$A$13, IF(AND($F58&gt;='2016 Overview'!$B$12,$F58&lt;='2016 Overview'!$C$12),'2016 Overview'!$A$12,IF(AND($F58&gt;='2016 Overview'!$B$11,$F58&lt;='2016 Overview'!$C$11),'2016 Overview'!$A$11,IF(AND($F58&gt;='2016 Overview'!$B$10,$F58&lt;='2016 Overview'!$C$10),'2016 Overview'!$A$10,IF(AND($F58&gt;='2016 Overview'!$B$9,$F58&lt;='2016 Overview'!$C$9),'2016 Overview'!$A$9,IF(AND($F58&gt;='2016 Overview'!$B$8,$F58&lt;='2016 Overview'!$C$8),'2016 Overview'!$A$7,IF(AND($F58&gt;='2016 Overview'!$B$7,$F58&lt;='2016 Overview'!$C$7),'2016 Overview'!$A$7,IF(AND($F58&gt;='2016 Overview'!$B$6,$F58&lt;='2016 Overview'!$C$6),'2016 Overview'!$A$6,IF(AND($F58&gt;='2016 Overview'!$B$5,$F58&lt;='2016 Overview'!$C$5),'2016 Overview'!$A$5,))))))))))))))</f>
        <v>I</v>
      </c>
      <c r="C58" s="35" t="s">
        <v>148</v>
      </c>
      <c r="D58" s="26"/>
      <c r="E58" s="35" t="s">
        <v>146</v>
      </c>
      <c r="F58" s="44">
        <v>135000</v>
      </c>
      <c r="G58" s="36">
        <f>H58/F58</f>
        <v>0.33333333333333331</v>
      </c>
      <c r="H58" s="44">
        <v>45000</v>
      </c>
      <c r="I58" s="44"/>
      <c r="J58" s="57">
        <v>-13333.33</v>
      </c>
      <c r="K58" s="44">
        <v>31666.67</v>
      </c>
      <c r="L58" s="43">
        <v>41961</v>
      </c>
      <c r="M58" s="28">
        <v>42156</v>
      </c>
      <c r="N58" s="37">
        <f>M58-L58</f>
        <v>195</v>
      </c>
      <c r="O58" s="38">
        <f>K58/N58</f>
        <v>162.39317948717948</v>
      </c>
    </row>
    <row r="59" spans="1:15" x14ac:dyDescent="0.25">
      <c r="A59" s="35">
        <v>2015</v>
      </c>
      <c r="B59" s="26" t="str">
        <f>IF(AND($F59&gt;='2016 Overview'!$B$18,$F59&lt;='2016 Overview'!$C$18),'2016 Overview'!$A$18,IF(AND($F59&gt;='2016 Overview'!$B$17,$F59&lt;='2016 Overview'!$C$17),'2016 Overview'!$A$17, IF(AND($F59&gt;='2016 Overview'!$B$16,$F59&lt;='2016 Overview'!$C$16),'2016 Overview'!$A$16, IF(AND($F59&gt;='2016 Overview'!$B$15,$F59&lt;='2016 Overview'!$C$15),'2016 Overview'!$A$15, IF(AND($F59&gt;='2016 Overview'!$B$14,$F59&lt;='2016 Overview'!$C$14),'2016 Overview'!$A$14, IF(AND($F59&gt;='2016 Overview'!$B$13,$F59&lt;='2016 Overview'!$C$13),'2016 Overview'!$A$13, IF(AND($F59&gt;='2016 Overview'!$B$12,$F59&lt;='2016 Overview'!$C$12),'2016 Overview'!$A$12,IF(AND($F59&gt;='2016 Overview'!$B$11,$F59&lt;='2016 Overview'!$C$11),'2016 Overview'!$A$11,IF(AND($F59&gt;='2016 Overview'!$B$10,$F59&lt;='2016 Overview'!$C$10),'2016 Overview'!$A$10,IF(AND($F59&gt;='2016 Overview'!$B$9,$F59&lt;='2016 Overview'!$C$9),'2016 Overview'!$A$9,IF(AND($F59&gt;='2016 Overview'!$B$8,$F59&lt;='2016 Overview'!$C$8),'2016 Overview'!$A$7,IF(AND($F59&gt;='2016 Overview'!$B$7,$F59&lt;='2016 Overview'!$C$7),'2016 Overview'!$A$7,IF(AND($F59&gt;='2016 Overview'!$B$6,$F59&lt;='2016 Overview'!$C$6),'2016 Overview'!$A$6,IF(AND($F59&gt;='2016 Overview'!$B$5,$F59&lt;='2016 Overview'!$C$5),'2016 Overview'!$A$5,))))))))))))))</f>
        <v>I</v>
      </c>
      <c r="C59" s="35" t="s">
        <v>148</v>
      </c>
      <c r="D59" s="26"/>
      <c r="E59" s="35" t="s">
        <v>146</v>
      </c>
      <c r="F59" s="44">
        <v>135000</v>
      </c>
      <c r="G59" s="36">
        <f>H59/F59</f>
        <v>0.33333333333333331</v>
      </c>
      <c r="H59" s="44">
        <v>45000</v>
      </c>
      <c r="I59" s="44"/>
      <c r="J59" s="57">
        <v>-3333.34</v>
      </c>
      <c r="K59" s="44">
        <v>41666.660000000003</v>
      </c>
      <c r="L59" s="43">
        <v>41990</v>
      </c>
      <c r="M59" s="28">
        <v>42156</v>
      </c>
      <c r="N59" s="37">
        <f>M59-L59</f>
        <v>166</v>
      </c>
      <c r="O59" s="38">
        <f>K59/N59</f>
        <v>251.00397590361447</v>
      </c>
    </row>
    <row r="60" spans="1:15" x14ac:dyDescent="0.25">
      <c r="A60" s="35">
        <v>2015</v>
      </c>
      <c r="B60" s="26" t="str">
        <f>IF(AND($F60&gt;='2016 Overview'!$B$18,$F60&lt;='2016 Overview'!$C$18),'2016 Overview'!$A$18,IF(AND($F60&gt;='2016 Overview'!$B$17,$F60&lt;='2016 Overview'!$C$17),'2016 Overview'!$A$17, IF(AND($F60&gt;='2016 Overview'!$B$16,$F60&lt;='2016 Overview'!$C$16),'2016 Overview'!$A$16, IF(AND($F60&gt;='2016 Overview'!$B$15,$F60&lt;='2016 Overview'!$C$15),'2016 Overview'!$A$15, IF(AND($F60&gt;='2016 Overview'!$B$14,$F60&lt;='2016 Overview'!$C$14),'2016 Overview'!$A$14, IF(AND($F60&gt;='2016 Overview'!$B$13,$F60&lt;='2016 Overview'!$C$13),'2016 Overview'!$A$13, IF(AND($F60&gt;='2016 Overview'!$B$12,$F60&lt;='2016 Overview'!$C$12),'2016 Overview'!$A$12,IF(AND($F60&gt;='2016 Overview'!$B$11,$F60&lt;='2016 Overview'!$C$11),'2016 Overview'!$A$11,IF(AND($F60&gt;='2016 Overview'!$B$10,$F60&lt;='2016 Overview'!$C$10),'2016 Overview'!$A$10,IF(AND($F60&gt;='2016 Overview'!$B$9,$F60&lt;='2016 Overview'!$C$9),'2016 Overview'!$A$9,IF(AND($F60&gt;='2016 Overview'!$B$8,$F60&lt;='2016 Overview'!$C$8),'2016 Overview'!$A$7,IF(AND($F60&gt;='2016 Overview'!$B$7,$F60&lt;='2016 Overview'!$C$7),'2016 Overview'!$A$7,IF(AND($F60&gt;='2016 Overview'!$B$6,$F60&lt;='2016 Overview'!$C$6),'2016 Overview'!$A$6,IF(AND($F60&gt;='2016 Overview'!$B$5,$F60&lt;='2016 Overview'!$C$5),'2016 Overview'!$A$5,))))))))))))))</f>
        <v>I</v>
      </c>
      <c r="C60" s="35" t="s">
        <v>148</v>
      </c>
      <c r="D60" s="26"/>
      <c r="E60" s="35" t="s">
        <v>146</v>
      </c>
      <c r="F60" s="44">
        <v>135000</v>
      </c>
      <c r="G60" s="36">
        <f>H60/F60</f>
        <v>0.33333333333333331</v>
      </c>
      <c r="H60" s="44">
        <v>45000</v>
      </c>
      <c r="I60" s="44"/>
      <c r="J60" s="57">
        <v>-2500</v>
      </c>
      <c r="K60" s="44">
        <v>42500</v>
      </c>
      <c r="L60" s="43">
        <v>41628</v>
      </c>
      <c r="M60" s="28">
        <v>42156</v>
      </c>
      <c r="N60" s="37">
        <f>M60-L60</f>
        <v>528</v>
      </c>
      <c r="O60" s="38">
        <f>K60/N60</f>
        <v>80.492424242424249</v>
      </c>
    </row>
    <row r="61" spans="1:15" x14ac:dyDescent="0.25">
      <c r="A61" s="35">
        <v>2015</v>
      </c>
      <c r="B61" s="26" t="str">
        <f>IF(AND($F61&gt;='2016 Overview'!$B$18,$F61&lt;='2016 Overview'!$C$18),'2016 Overview'!$A$18,IF(AND($F61&gt;='2016 Overview'!$B$17,$F61&lt;='2016 Overview'!$C$17),'2016 Overview'!$A$17, IF(AND($F61&gt;='2016 Overview'!$B$16,$F61&lt;='2016 Overview'!$C$16),'2016 Overview'!$A$16, IF(AND($F61&gt;='2016 Overview'!$B$15,$F61&lt;='2016 Overview'!$C$15),'2016 Overview'!$A$15, IF(AND($F61&gt;='2016 Overview'!$B$14,$F61&lt;='2016 Overview'!$C$14),'2016 Overview'!$A$14, IF(AND($F61&gt;='2016 Overview'!$B$13,$F61&lt;='2016 Overview'!$C$13),'2016 Overview'!$A$13, IF(AND($F61&gt;='2016 Overview'!$B$12,$F61&lt;='2016 Overview'!$C$12),'2016 Overview'!$A$12,IF(AND($F61&gt;='2016 Overview'!$B$11,$F61&lt;='2016 Overview'!$C$11),'2016 Overview'!$A$11,IF(AND($F61&gt;='2016 Overview'!$B$10,$F61&lt;='2016 Overview'!$C$10),'2016 Overview'!$A$10,IF(AND($F61&gt;='2016 Overview'!$B$9,$F61&lt;='2016 Overview'!$C$9),'2016 Overview'!$A$9,IF(AND($F61&gt;='2016 Overview'!$B$8,$F61&lt;='2016 Overview'!$C$8),'2016 Overview'!$A$7,IF(AND($F61&gt;='2016 Overview'!$B$7,$F61&lt;='2016 Overview'!$C$7),'2016 Overview'!$A$7,IF(AND($F61&gt;='2016 Overview'!$B$6,$F61&lt;='2016 Overview'!$C$6),'2016 Overview'!$A$6,IF(AND($F61&gt;='2016 Overview'!$B$5,$F61&lt;='2016 Overview'!$C$5),'2016 Overview'!$A$5,))))))))))))))</f>
        <v>I</v>
      </c>
      <c r="C61" s="35" t="s">
        <v>148</v>
      </c>
      <c r="D61" s="26"/>
      <c r="E61" s="35" t="s">
        <v>146</v>
      </c>
      <c r="F61" s="44">
        <v>130655.48</v>
      </c>
      <c r="G61" s="36">
        <f>H61/F61</f>
        <v>0.33333328230855686</v>
      </c>
      <c r="H61" s="44">
        <v>43551.82</v>
      </c>
      <c r="I61" s="44"/>
      <c r="J61" s="57">
        <v>-10400</v>
      </c>
      <c r="K61" s="44">
        <v>33151.82</v>
      </c>
      <c r="L61" s="43">
        <v>40889</v>
      </c>
      <c r="M61" s="28">
        <v>42156</v>
      </c>
      <c r="N61" s="37">
        <f>M61-L61</f>
        <v>1267</v>
      </c>
      <c r="O61" s="38">
        <f>K61/N61</f>
        <v>26.165603788476716</v>
      </c>
    </row>
    <row r="62" spans="1:15" x14ac:dyDescent="0.25">
      <c r="A62" s="35">
        <v>2015</v>
      </c>
      <c r="B62" s="26" t="str">
        <f>IF(AND($F62&gt;='2016 Overview'!$B$18,$F62&lt;='2016 Overview'!$C$18),'2016 Overview'!$A$18,IF(AND($F62&gt;='2016 Overview'!$B$17,$F62&lt;='2016 Overview'!$C$17),'2016 Overview'!$A$17, IF(AND($F62&gt;='2016 Overview'!$B$16,$F62&lt;='2016 Overview'!$C$16),'2016 Overview'!$A$16, IF(AND($F62&gt;='2016 Overview'!$B$15,$F62&lt;='2016 Overview'!$C$15),'2016 Overview'!$A$15, IF(AND($F62&gt;='2016 Overview'!$B$14,$F62&lt;='2016 Overview'!$C$14),'2016 Overview'!$A$14, IF(AND($F62&gt;='2016 Overview'!$B$13,$F62&lt;='2016 Overview'!$C$13),'2016 Overview'!$A$13, IF(AND($F62&gt;='2016 Overview'!$B$12,$F62&lt;='2016 Overview'!$C$12),'2016 Overview'!$A$12,IF(AND($F62&gt;='2016 Overview'!$B$11,$F62&lt;='2016 Overview'!$C$11),'2016 Overview'!$A$11,IF(AND($F62&gt;='2016 Overview'!$B$10,$F62&lt;='2016 Overview'!$C$10),'2016 Overview'!$A$10,IF(AND($F62&gt;='2016 Overview'!$B$9,$F62&lt;='2016 Overview'!$C$9),'2016 Overview'!$A$9,IF(AND($F62&gt;='2016 Overview'!$B$8,$F62&lt;='2016 Overview'!$C$8),'2016 Overview'!$A$7,IF(AND($F62&gt;='2016 Overview'!$B$7,$F62&lt;='2016 Overview'!$C$7),'2016 Overview'!$A$7,IF(AND($F62&gt;='2016 Overview'!$B$6,$F62&lt;='2016 Overview'!$C$6),'2016 Overview'!$A$6,IF(AND($F62&gt;='2016 Overview'!$B$5,$F62&lt;='2016 Overview'!$C$5),'2016 Overview'!$A$5,))))))))))))))</f>
        <v>I</v>
      </c>
      <c r="C62" s="35" t="s">
        <v>148</v>
      </c>
      <c r="D62" s="26"/>
      <c r="E62" s="35" t="s">
        <v>146</v>
      </c>
      <c r="F62" s="44">
        <v>130000</v>
      </c>
      <c r="G62" s="36">
        <f>H62/F62</f>
        <v>0.33333330769230768</v>
      </c>
      <c r="H62" s="44">
        <v>43333.33</v>
      </c>
      <c r="I62" s="44"/>
      <c r="J62" s="57">
        <v>0</v>
      </c>
      <c r="K62" s="44">
        <v>43333.33</v>
      </c>
      <c r="L62" s="43">
        <v>40941</v>
      </c>
      <c r="M62" s="28">
        <v>42156</v>
      </c>
      <c r="N62" s="37">
        <f>M62-L62</f>
        <v>1215</v>
      </c>
      <c r="O62" s="38">
        <f>K62/N62</f>
        <v>35.665292181069958</v>
      </c>
    </row>
    <row r="63" spans="1:15" x14ac:dyDescent="0.25">
      <c r="A63" s="35">
        <v>2015</v>
      </c>
      <c r="B63" s="26" t="str">
        <f>IF(AND($F63&gt;='2016 Overview'!$B$18,$F63&lt;='2016 Overview'!$C$18),'2016 Overview'!$A$18,IF(AND($F63&gt;='2016 Overview'!$B$17,$F63&lt;='2016 Overview'!$C$17),'2016 Overview'!$A$17, IF(AND($F63&gt;='2016 Overview'!$B$16,$F63&lt;='2016 Overview'!$C$16),'2016 Overview'!$A$16, IF(AND($F63&gt;='2016 Overview'!$B$15,$F63&lt;='2016 Overview'!$C$15),'2016 Overview'!$A$15, IF(AND($F63&gt;='2016 Overview'!$B$14,$F63&lt;='2016 Overview'!$C$14),'2016 Overview'!$A$14, IF(AND($F63&gt;='2016 Overview'!$B$13,$F63&lt;='2016 Overview'!$C$13),'2016 Overview'!$A$13, IF(AND($F63&gt;='2016 Overview'!$B$12,$F63&lt;='2016 Overview'!$C$12),'2016 Overview'!$A$12,IF(AND($F63&gt;='2016 Overview'!$B$11,$F63&lt;='2016 Overview'!$C$11),'2016 Overview'!$A$11,IF(AND($F63&gt;='2016 Overview'!$B$10,$F63&lt;='2016 Overview'!$C$10),'2016 Overview'!$A$10,IF(AND($F63&gt;='2016 Overview'!$B$9,$F63&lt;='2016 Overview'!$C$9),'2016 Overview'!$A$9,IF(AND($F63&gt;='2016 Overview'!$B$8,$F63&lt;='2016 Overview'!$C$8),'2016 Overview'!$A$7,IF(AND($F63&gt;='2016 Overview'!$B$7,$F63&lt;='2016 Overview'!$C$7),'2016 Overview'!$A$7,IF(AND($F63&gt;='2016 Overview'!$B$6,$F63&lt;='2016 Overview'!$C$6),'2016 Overview'!$A$6,IF(AND($F63&gt;='2016 Overview'!$B$5,$F63&lt;='2016 Overview'!$C$5),'2016 Overview'!$A$5,))))))))))))))</f>
        <v>I</v>
      </c>
      <c r="C63" s="35" t="s">
        <v>148</v>
      </c>
      <c r="D63" s="26"/>
      <c r="E63" s="35" t="s">
        <v>146</v>
      </c>
      <c r="F63" s="44">
        <v>125000</v>
      </c>
      <c r="G63" s="36">
        <f>H63/F63</f>
        <v>0.33333328000000001</v>
      </c>
      <c r="H63" s="44">
        <v>41666.660000000003</v>
      </c>
      <c r="I63" s="44"/>
      <c r="J63" s="57">
        <v>-125</v>
      </c>
      <c r="K63" s="44">
        <v>41541.660000000003</v>
      </c>
      <c r="L63" s="43">
        <v>40302</v>
      </c>
      <c r="M63" s="28">
        <v>42156</v>
      </c>
      <c r="N63" s="37">
        <f>M63-L63</f>
        <v>1854</v>
      </c>
      <c r="O63" s="38">
        <f>K63/N63</f>
        <v>22.406504854368933</v>
      </c>
    </row>
    <row r="64" spans="1:15" x14ac:dyDescent="0.25">
      <c r="A64" s="35">
        <v>2015</v>
      </c>
      <c r="B64" s="26" t="str">
        <f>IF(AND($F64&gt;='2016 Overview'!$B$18,$F64&lt;='2016 Overview'!$C$18),'2016 Overview'!$A$18,IF(AND($F64&gt;='2016 Overview'!$B$17,$F64&lt;='2016 Overview'!$C$17),'2016 Overview'!$A$17, IF(AND($F64&gt;='2016 Overview'!$B$16,$F64&lt;='2016 Overview'!$C$16),'2016 Overview'!$A$16, IF(AND($F64&gt;='2016 Overview'!$B$15,$F64&lt;='2016 Overview'!$C$15),'2016 Overview'!$A$15, IF(AND($F64&gt;='2016 Overview'!$B$14,$F64&lt;='2016 Overview'!$C$14),'2016 Overview'!$A$14, IF(AND($F64&gt;='2016 Overview'!$B$13,$F64&lt;='2016 Overview'!$C$13),'2016 Overview'!$A$13, IF(AND($F64&gt;='2016 Overview'!$B$12,$F64&lt;='2016 Overview'!$C$12),'2016 Overview'!$A$12,IF(AND($F64&gt;='2016 Overview'!$B$11,$F64&lt;='2016 Overview'!$C$11),'2016 Overview'!$A$11,IF(AND($F64&gt;='2016 Overview'!$B$10,$F64&lt;='2016 Overview'!$C$10),'2016 Overview'!$A$10,IF(AND($F64&gt;='2016 Overview'!$B$9,$F64&lt;='2016 Overview'!$C$9),'2016 Overview'!$A$9,IF(AND($F64&gt;='2016 Overview'!$B$8,$F64&lt;='2016 Overview'!$C$8),'2016 Overview'!$A$7,IF(AND($F64&gt;='2016 Overview'!$B$7,$F64&lt;='2016 Overview'!$C$7),'2016 Overview'!$A$7,IF(AND($F64&gt;='2016 Overview'!$B$6,$F64&lt;='2016 Overview'!$C$6),'2016 Overview'!$A$6,IF(AND($F64&gt;='2016 Overview'!$B$5,$F64&lt;='2016 Overview'!$C$5),'2016 Overview'!$A$5,))))))))))))))</f>
        <v>I</v>
      </c>
      <c r="C64" s="35" t="s">
        <v>148</v>
      </c>
      <c r="D64" s="26"/>
      <c r="E64" s="35" t="s">
        <v>146</v>
      </c>
      <c r="F64" s="44">
        <v>125000</v>
      </c>
      <c r="G64" s="36">
        <f>H64/F64</f>
        <v>0.33333328000000001</v>
      </c>
      <c r="H64" s="44">
        <v>41666.660000000003</v>
      </c>
      <c r="I64" s="44"/>
      <c r="J64" s="57">
        <v>0</v>
      </c>
      <c r="K64" s="44">
        <v>41666.660000000003</v>
      </c>
      <c r="L64" s="43">
        <v>41814</v>
      </c>
      <c r="M64" s="28">
        <v>42156</v>
      </c>
      <c r="N64" s="37">
        <f>M64-L64</f>
        <v>342</v>
      </c>
      <c r="O64" s="38">
        <f>K64/N64</f>
        <v>121.83233918128656</v>
      </c>
    </row>
    <row r="65" spans="1:15" x14ac:dyDescent="0.25">
      <c r="A65" s="35">
        <v>2015</v>
      </c>
      <c r="B65" s="26" t="str">
        <f>IF(AND($F65&gt;='2016 Overview'!$B$18,$F65&lt;='2016 Overview'!$C$18),'2016 Overview'!$A$18,IF(AND($F65&gt;='2016 Overview'!$B$17,$F65&lt;='2016 Overview'!$C$17),'2016 Overview'!$A$17, IF(AND($F65&gt;='2016 Overview'!$B$16,$F65&lt;='2016 Overview'!$C$16),'2016 Overview'!$A$16, IF(AND($F65&gt;='2016 Overview'!$B$15,$F65&lt;='2016 Overview'!$C$15),'2016 Overview'!$A$15, IF(AND($F65&gt;='2016 Overview'!$B$14,$F65&lt;='2016 Overview'!$C$14),'2016 Overview'!$A$14, IF(AND($F65&gt;='2016 Overview'!$B$13,$F65&lt;='2016 Overview'!$C$13),'2016 Overview'!$A$13, IF(AND($F65&gt;='2016 Overview'!$B$12,$F65&lt;='2016 Overview'!$C$12),'2016 Overview'!$A$12,IF(AND($F65&gt;='2016 Overview'!$B$11,$F65&lt;='2016 Overview'!$C$11),'2016 Overview'!$A$11,IF(AND($F65&gt;='2016 Overview'!$B$10,$F65&lt;='2016 Overview'!$C$10),'2016 Overview'!$A$10,IF(AND($F65&gt;='2016 Overview'!$B$9,$F65&lt;='2016 Overview'!$C$9),'2016 Overview'!$A$9,IF(AND($F65&gt;='2016 Overview'!$B$8,$F65&lt;='2016 Overview'!$C$8),'2016 Overview'!$A$7,IF(AND($F65&gt;='2016 Overview'!$B$7,$F65&lt;='2016 Overview'!$C$7),'2016 Overview'!$A$7,IF(AND($F65&gt;='2016 Overview'!$B$6,$F65&lt;='2016 Overview'!$C$6),'2016 Overview'!$A$6,IF(AND($F65&gt;='2016 Overview'!$B$5,$F65&lt;='2016 Overview'!$C$5),'2016 Overview'!$A$5,))))))))))))))</f>
        <v>I</v>
      </c>
      <c r="C65" s="35" t="s">
        <v>148</v>
      </c>
      <c r="D65" s="26"/>
      <c r="E65" s="35" t="s">
        <v>146</v>
      </c>
      <c r="F65" s="44">
        <v>125000</v>
      </c>
      <c r="G65" s="36">
        <f>H65/F65</f>
        <v>0.33333328000000001</v>
      </c>
      <c r="H65" s="44">
        <v>41666.660000000003</v>
      </c>
      <c r="I65" s="44"/>
      <c r="J65" s="57">
        <v>0</v>
      </c>
      <c r="K65" s="44">
        <v>41666.660000000003</v>
      </c>
      <c r="L65" s="43">
        <v>41758</v>
      </c>
      <c r="M65" s="28">
        <v>42156</v>
      </c>
      <c r="N65" s="37">
        <f>M65-L65</f>
        <v>398</v>
      </c>
      <c r="O65" s="38">
        <f>K65/N65</f>
        <v>104.69010050251258</v>
      </c>
    </row>
    <row r="66" spans="1:15" x14ac:dyDescent="0.25">
      <c r="A66" s="35">
        <v>2015</v>
      </c>
      <c r="B66" s="26" t="str">
        <f>IF(AND($F66&gt;='2016 Overview'!$B$18,$F66&lt;='2016 Overview'!$C$18),'2016 Overview'!$A$18,IF(AND($F66&gt;='2016 Overview'!$B$17,$F66&lt;='2016 Overview'!$C$17),'2016 Overview'!$A$17, IF(AND($F66&gt;='2016 Overview'!$B$16,$F66&lt;='2016 Overview'!$C$16),'2016 Overview'!$A$16, IF(AND($F66&gt;='2016 Overview'!$B$15,$F66&lt;='2016 Overview'!$C$15),'2016 Overview'!$A$15, IF(AND($F66&gt;='2016 Overview'!$B$14,$F66&lt;='2016 Overview'!$C$14),'2016 Overview'!$A$14, IF(AND($F66&gt;='2016 Overview'!$B$13,$F66&lt;='2016 Overview'!$C$13),'2016 Overview'!$A$13, IF(AND($F66&gt;='2016 Overview'!$B$12,$F66&lt;='2016 Overview'!$C$12),'2016 Overview'!$A$12,IF(AND($F66&gt;='2016 Overview'!$B$11,$F66&lt;='2016 Overview'!$C$11),'2016 Overview'!$A$11,IF(AND($F66&gt;='2016 Overview'!$B$10,$F66&lt;='2016 Overview'!$C$10),'2016 Overview'!$A$10,IF(AND($F66&gt;='2016 Overview'!$B$9,$F66&lt;='2016 Overview'!$C$9),'2016 Overview'!$A$9,IF(AND($F66&gt;='2016 Overview'!$B$8,$F66&lt;='2016 Overview'!$C$8),'2016 Overview'!$A$7,IF(AND($F66&gt;='2016 Overview'!$B$7,$F66&lt;='2016 Overview'!$C$7),'2016 Overview'!$A$7,IF(AND($F66&gt;='2016 Overview'!$B$6,$F66&lt;='2016 Overview'!$C$6),'2016 Overview'!$A$6,IF(AND($F66&gt;='2016 Overview'!$B$5,$F66&lt;='2016 Overview'!$C$5),'2016 Overview'!$A$5,))))))))))))))</f>
        <v>I</v>
      </c>
      <c r="C66" s="35" t="s">
        <v>148</v>
      </c>
      <c r="D66" s="26"/>
      <c r="E66" s="35" t="s">
        <v>146</v>
      </c>
      <c r="F66" s="44">
        <v>111600</v>
      </c>
      <c r="G66" s="36">
        <f>H66/F66</f>
        <v>0.33333333333333331</v>
      </c>
      <c r="H66" s="44">
        <v>37200</v>
      </c>
      <c r="I66" s="44"/>
      <c r="J66" s="57">
        <v>-3866.67</v>
      </c>
      <c r="K66" s="44">
        <v>33333.33</v>
      </c>
      <c r="L66" s="43">
        <v>41892</v>
      </c>
      <c r="M66" s="28">
        <v>42156</v>
      </c>
      <c r="N66" s="37">
        <f>M66-L66</f>
        <v>264</v>
      </c>
      <c r="O66" s="38">
        <f>K66/N66</f>
        <v>126.26261363636364</v>
      </c>
    </row>
    <row r="67" spans="1:15" x14ac:dyDescent="0.25">
      <c r="A67" s="35">
        <v>2015</v>
      </c>
      <c r="B67" s="26" t="str">
        <f>IF(AND($F67&gt;='2016 Overview'!$B$18,$F67&lt;='2016 Overview'!$C$18),'2016 Overview'!$A$18,IF(AND($F67&gt;='2016 Overview'!$B$17,$F67&lt;='2016 Overview'!$C$17),'2016 Overview'!$A$17, IF(AND($F67&gt;='2016 Overview'!$B$16,$F67&lt;='2016 Overview'!$C$16),'2016 Overview'!$A$16, IF(AND($F67&gt;='2016 Overview'!$B$15,$F67&lt;='2016 Overview'!$C$15),'2016 Overview'!$A$15, IF(AND($F67&gt;='2016 Overview'!$B$14,$F67&lt;='2016 Overview'!$C$14),'2016 Overview'!$A$14, IF(AND($F67&gt;='2016 Overview'!$B$13,$F67&lt;='2016 Overview'!$C$13),'2016 Overview'!$A$13, IF(AND($F67&gt;='2016 Overview'!$B$12,$F67&lt;='2016 Overview'!$C$12),'2016 Overview'!$A$12,IF(AND($F67&gt;='2016 Overview'!$B$11,$F67&lt;='2016 Overview'!$C$11),'2016 Overview'!$A$11,IF(AND($F67&gt;='2016 Overview'!$B$10,$F67&lt;='2016 Overview'!$C$10),'2016 Overview'!$A$10,IF(AND($F67&gt;='2016 Overview'!$B$9,$F67&lt;='2016 Overview'!$C$9),'2016 Overview'!$A$9,IF(AND($F67&gt;='2016 Overview'!$B$8,$F67&lt;='2016 Overview'!$C$8),'2016 Overview'!$A$7,IF(AND($F67&gt;='2016 Overview'!$B$7,$F67&lt;='2016 Overview'!$C$7),'2016 Overview'!$A$7,IF(AND($F67&gt;='2016 Overview'!$B$6,$F67&lt;='2016 Overview'!$C$6),'2016 Overview'!$A$6,IF(AND($F67&gt;='2016 Overview'!$B$5,$F67&lt;='2016 Overview'!$C$5),'2016 Overview'!$A$5,))))))))))))))</f>
        <v>I</v>
      </c>
      <c r="C67" s="35" t="s">
        <v>148</v>
      </c>
      <c r="D67" s="26"/>
      <c r="E67" s="35" t="s">
        <v>146</v>
      </c>
      <c r="F67" s="44">
        <v>110800</v>
      </c>
      <c r="G67" s="36">
        <f>H67/F67</f>
        <v>0.33333330324909749</v>
      </c>
      <c r="H67" s="44">
        <v>36933.33</v>
      </c>
      <c r="I67" s="44"/>
      <c r="J67" s="57">
        <v>-11933.33</v>
      </c>
      <c r="K67" s="44">
        <v>25000</v>
      </c>
      <c r="L67" s="43">
        <v>41808</v>
      </c>
      <c r="M67" s="28">
        <v>42156</v>
      </c>
      <c r="N67" s="37">
        <f>M67-L67</f>
        <v>348</v>
      </c>
      <c r="O67" s="38">
        <f>K67/N67</f>
        <v>71.839080459770116</v>
      </c>
    </row>
    <row r="68" spans="1:15" x14ac:dyDescent="0.25">
      <c r="A68" s="35">
        <v>2015</v>
      </c>
      <c r="B68" s="26" t="str">
        <f>IF(AND($F68&gt;='2016 Overview'!$B$18,$F68&lt;='2016 Overview'!$C$18),'2016 Overview'!$A$18,IF(AND($F68&gt;='2016 Overview'!$B$17,$F68&lt;='2016 Overview'!$C$17),'2016 Overview'!$A$17, IF(AND($F68&gt;='2016 Overview'!$B$16,$F68&lt;='2016 Overview'!$C$16),'2016 Overview'!$A$16, IF(AND($F68&gt;='2016 Overview'!$B$15,$F68&lt;='2016 Overview'!$C$15),'2016 Overview'!$A$15, IF(AND($F68&gt;='2016 Overview'!$B$14,$F68&lt;='2016 Overview'!$C$14),'2016 Overview'!$A$14, IF(AND($F68&gt;='2016 Overview'!$B$13,$F68&lt;='2016 Overview'!$C$13),'2016 Overview'!$A$13, IF(AND($F68&gt;='2016 Overview'!$B$12,$F68&lt;='2016 Overview'!$C$12),'2016 Overview'!$A$12,IF(AND($F68&gt;='2016 Overview'!$B$11,$F68&lt;='2016 Overview'!$C$11),'2016 Overview'!$A$11,IF(AND($F68&gt;='2016 Overview'!$B$10,$F68&lt;='2016 Overview'!$C$10),'2016 Overview'!$A$10,IF(AND($F68&gt;='2016 Overview'!$B$9,$F68&lt;='2016 Overview'!$C$9),'2016 Overview'!$A$9,IF(AND($F68&gt;='2016 Overview'!$B$8,$F68&lt;='2016 Overview'!$C$8),'2016 Overview'!$A$7,IF(AND($F68&gt;='2016 Overview'!$B$7,$F68&lt;='2016 Overview'!$C$7),'2016 Overview'!$A$7,IF(AND($F68&gt;='2016 Overview'!$B$6,$F68&lt;='2016 Overview'!$C$6),'2016 Overview'!$A$6,IF(AND($F68&gt;='2016 Overview'!$B$5,$F68&lt;='2016 Overview'!$C$5),'2016 Overview'!$A$5,))))))))))))))</f>
        <v>I</v>
      </c>
      <c r="C68" s="35" t="s">
        <v>148</v>
      </c>
      <c r="D68" s="26"/>
      <c r="E68" s="35" t="s">
        <v>146</v>
      </c>
      <c r="F68" s="44">
        <v>110000</v>
      </c>
      <c r="G68" s="36">
        <f>H68/F68</f>
        <v>0.33333327272727276</v>
      </c>
      <c r="H68" s="44">
        <v>36666.660000000003</v>
      </c>
      <c r="I68" s="44"/>
      <c r="J68" s="57">
        <v>0</v>
      </c>
      <c r="K68" s="44">
        <v>36666.660000000003</v>
      </c>
      <c r="L68" s="43">
        <v>41054</v>
      </c>
      <c r="M68" s="28">
        <v>42156</v>
      </c>
      <c r="N68" s="37">
        <f>M68-L68</f>
        <v>1102</v>
      </c>
      <c r="O68" s="38">
        <f>K68/N68</f>
        <v>33.272831215970967</v>
      </c>
    </row>
    <row r="69" spans="1:15" x14ac:dyDescent="0.25">
      <c r="A69" s="35">
        <v>2015</v>
      </c>
      <c r="B69" s="26" t="str">
        <f>IF(AND($F69&gt;='2016 Overview'!$B$18,$F69&lt;='2016 Overview'!$C$18),'2016 Overview'!$A$18,IF(AND($F69&gt;='2016 Overview'!$B$17,$F69&lt;='2016 Overview'!$C$17),'2016 Overview'!$A$17, IF(AND($F69&gt;='2016 Overview'!$B$16,$F69&lt;='2016 Overview'!$C$16),'2016 Overview'!$A$16, IF(AND($F69&gt;='2016 Overview'!$B$15,$F69&lt;='2016 Overview'!$C$15),'2016 Overview'!$A$15, IF(AND($F69&gt;='2016 Overview'!$B$14,$F69&lt;='2016 Overview'!$C$14),'2016 Overview'!$A$14, IF(AND($F69&gt;='2016 Overview'!$B$13,$F69&lt;='2016 Overview'!$C$13),'2016 Overview'!$A$13, IF(AND($F69&gt;='2016 Overview'!$B$12,$F69&lt;='2016 Overview'!$C$12),'2016 Overview'!$A$12,IF(AND($F69&gt;='2016 Overview'!$B$11,$F69&lt;='2016 Overview'!$C$11),'2016 Overview'!$A$11,IF(AND($F69&gt;='2016 Overview'!$B$10,$F69&lt;='2016 Overview'!$C$10),'2016 Overview'!$A$10,IF(AND($F69&gt;='2016 Overview'!$B$9,$F69&lt;='2016 Overview'!$C$9),'2016 Overview'!$A$9,IF(AND($F69&gt;='2016 Overview'!$B$8,$F69&lt;='2016 Overview'!$C$8),'2016 Overview'!$A$7,IF(AND($F69&gt;='2016 Overview'!$B$7,$F69&lt;='2016 Overview'!$C$7),'2016 Overview'!$A$7,IF(AND($F69&gt;='2016 Overview'!$B$6,$F69&lt;='2016 Overview'!$C$6),'2016 Overview'!$A$6,IF(AND($F69&gt;='2016 Overview'!$B$5,$F69&lt;='2016 Overview'!$C$5),'2016 Overview'!$A$5,))))))))))))))</f>
        <v>I</v>
      </c>
      <c r="C69" s="35" t="s">
        <v>148</v>
      </c>
      <c r="D69" s="26"/>
      <c r="E69" s="35" t="s">
        <v>146</v>
      </c>
      <c r="F69" s="44">
        <v>100000</v>
      </c>
      <c r="G69" s="36">
        <f>H69/F69</f>
        <v>0.33500000000000002</v>
      </c>
      <c r="H69" s="44">
        <v>33500</v>
      </c>
      <c r="I69" s="44"/>
      <c r="J69" s="57">
        <v>-166.67</v>
      </c>
      <c r="K69" s="44">
        <v>33333.33</v>
      </c>
      <c r="L69" s="43">
        <v>42104</v>
      </c>
      <c r="M69" s="28">
        <v>42156</v>
      </c>
      <c r="N69" s="37">
        <f>M69-L69</f>
        <v>52</v>
      </c>
      <c r="O69" s="38">
        <f>K69/N69</f>
        <v>641.02557692307698</v>
      </c>
    </row>
    <row r="70" spans="1:15" x14ac:dyDescent="0.25">
      <c r="A70" s="35">
        <v>2015</v>
      </c>
      <c r="B70" s="26" t="str">
        <f>IF(AND($F70&gt;='2016 Overview'!$B$18,$F70&lt;='2016 Overview'!$C$18),'2016 Overview'!$A$18,IF(AND($F70&gt;='2016 Overview'!$B$17,$F70&lt;='2016 Overview'!$C$17),'2016 Overview'!$A$17, IF(AND($F70&gt;='2016 Overview'!$B$16,$F70&lt;='2016 Overview'!$C$16),'2016 Overview'!$A$16, IF(AND($F70&gt;='2016 Overview'!$B$15,$F70&lt;='2016 Overview'!$C$15),'2016 Overview'!$A$15, IF(AND($F70&gt;='2016 Overview'!$B$14,$F70&lt;='2016 Overview'!$C$14),'2016 Overview'!$A$14, IF(AND($F70&gt;='2016 Overview'!$B$13,$F70&lt;='2016 Overview'!$C$13),'2016 Overview'!$A$13, IF(AND($F70&gt;='2016 Overview'!$B$12,$F70&lt;='2016 Overview'!$C$12),'2016 Overview'!$A$12,IF(AND($F70&gt;='2016 Overview'!$B$11,$F70&lt;='2016 Overview'!$C$11),'2016 Overview'!$A$11,IF(AND($F70&gt;='2016 Overview'!$B$10,$F70&lt;='2016 Overview'!$C$10),'2016 Overview'!$A$10,IF(AND($F70&gt;='2016 Overview'!$B$9,$F70&lt;='2016 Overview'!$C$9),'2016 Overview'!$A$9,IF(AND($F70&gt;='2016 Overview'!$B$8,$F70&lt;='2016 Overview'!$C$8),'2016 Overview'!$A$7,IF(AND($F70&gt;='2016 Overview'!$B$7,$F70&lt;='2016 Overview'!$C$7),'2016 Overview'!$A$7,IF(AND($F70&gt;='2016 Overview'!$B$6,$F70&lt;='2016 Overview'!$C$6),'2016 Overview'!$A$6,IF(AND($F70&gt;='2016 Overview'!$B$5,$F70&lt;='2016 Overview'!$C$5),'2016 Overview'!$A$5,))))))))))))))</f>
        <v>I</v>
      </c>
      <c r="C70" s="35" t="s">
        <v>148</v>
      </c>
      <c r="D70" s="26"/>
      <c r="E70" s="35" t="s">
        <v>146</v>
      </c>
      <c r="F70" s="44">
        <v>100000</v>
      </c>
      <c r="G70" s="36">
        <f>H70/F70</f>
        <v>0.3333333</v>
      </c>
      <c r="H70" s="44">
        <v>33333.33</v>
      </c>
      <c r="I70" s="44"/>
      <c r="J70" s="57">
        <v>-2500</v>
      </c>
      <c r="K70" s="44">
        <v>30833.33</v>
      </c>
      <c r="L70" s="43">
        <v>42075</v>
      </c>
      <c r="M70" s="28">
        <v>42156</v>
      </c>
      <c r="N70" s="37">
        <f>M70-L70</f>
        <v>81</v>
      </c>
      <c r="O70" s="38">
        <f>K70/N70</f>
        <v>380.65839506172841</v>
      </c>
    </row>
    <row r="71" spans="1:15" x14ac:dyDescent="0.25">
      <c r="A71" s="35">
        <v>2015</v>
      </c>
      <c r="B71" s="26" t="str">
        <f>IF(AND($F71&gt;='2016 Overview'!$B$18,$F71&lt;='2016 Overview'!$C$18),'2016 Overview'!$A$18,IF(AND($F71&gt;='2016 Overview'!$B$17,$F71&lt;='2016 Overview'!$C$17),'2016 Overview'!$A$17, IF(AND($F71&gt;='2016 Overview'!$B$16,$F71&lt;='2016 Overview'!$C$16),'2016 Overview'!$A$16, IF(AND($F71&gt;='2016 Overview'!$B$15,$F71&lt;='2016 Overview'!$C$15),'2016 Overview'!$A$15, IF(AND($F71&gt;='2016 Overview'!$B$14,$F71&lt;='2016 Overview'!$C$14),'2016 Overview'!$A$14, IF(AND($F71&gt;='2016 Overview'!$B$13,$F71&lt;='2016 Overview'!$C$13),'2016 Overview'!$A$13, IF(AND($F71&gt;='2016 Overview'!$B$12,$F71&lt;='2016 Overview'!$C$12),'2016 Overview'!$A$12,IF(AND($F71&gt;='2016 Overview'!$B$11,$F71&lt;='2016 Overview'!$C$11),'2016 Overview'!$A$11,IF(AND($F71&gt;='2016 Overview'!$B$10,$F71&lt;='2016 Overview'!$C$10),'2016 Overview'!$A$10,IF(AND($F71&gt;='2016 Overview'!$B$9,$F71&lt;='2016 Overview'!$C$9),'2016 Overview'!$A$9,IF(AND($F71&gt;='2016 Overview'!$B$8,$F71&lt;='2016 Overview'!$C$8),'2016 Overview'!$A$7,IF(AND($F71&gt;='2016 Overview'!$B$7,$F71&lt;='2016 Overview'!$C$7),'2016 Overview'!$A$7,IF(AND($F71&gt;='2016 Overview'!$B$6,$F71&lt;='2016 Overview'!$C$6),'2016 Overview'!$A$6,IF(AND($F71&gt;='2016 Overview'!$B$5,$F71&lt;='2016 Overview'!$C$5),'2016 Overview'!$A$5,))))))))))))))</f>
        <v>I</v>
      </c>
      <c r="C71" s="35" t="s">
        <v>148</v>
      </c>
      <c r="D71" s="26"/>
      <c r="E71" s="35" t="s">
        <v>146</v>
      </c>
      <c r="F71" s="44">
        <v>100000</v>
      </c>
      <c r="G71" s="36">
        <f>H71/F71</f>
        <v>0.3333333</v>
      </c>
      <c r="H71" s="44">
        <v>33333.33</v>
      </c>
      <c r="I71" s="44"/>
      <c r="J71" s="57">
        <v>0</v>
      </c>
      <c r="K71" s="44">
        <v>33333.33</v>
      </c>
      <c r="L71" s="43">
        <v>42137</v>
      </c>
      <c r="M71" s="28">
        <v>42156</v>
      </c>
      <c r="N71" s="37">
        <f>M71-L71</f>
        <v>19</v>
      </c>
      <c r="O71" s="38">
        <f>K71/N71</f>
        <v>1754.3857894736843</v>
      </c>
    </row>
    <row r="72" spans="1:15" x14ac:dyDescent="0.25">
      <c r="A72" s="35">
        <v>2015</v>
      </c>
      <c r="B72" s="26" t="str">
        <f>IF(AND($F72&gt;='2016 Overview'!$B$18,$F72&lt;='2016 Overview'!$C$18),'2016 Overview'!$A$18,IF(AND($F72&gt;='2016 Overview'!$B$17,$F72&lt;='2016 Overview'!$C$17),'2016 Overview'!$A$17, IF(AND($F72&gt;='2016 Overview'!$B$16,$F72&lt;='2016 Overview'!$C$16),'2016 Overview'!$A$16, IF(AND($F72&gt;='2016 Overview'!$B$15,$F72&lt;='2016 Overview'!$C$15),'2016 Overview'!$A$15, IF(AND($F72&gt;='2016 Overview'!$B$14,$F72&lt;='2016 Overview'!$C$14),'2016 Overview'!$A$14, IF(AND($F72&gt;='2016 Overview'!$B$13,$F72&lt;='2016 Overview'!$C$13),'2016 Overview'!$A$13, IF(AND($F72&gt;='2016 Overview'!$B$12,$F72&lt;='2016 Overview'!$C$12),'2016 Overview'!$A$12,IF(AND($F72&gt;='2016 Overview'!$B$11,$F72&lt;='2016 Overview'!$C$11),'2016 Overview'!$A$11,IF(AND($F72&gt;='2016 Overview'!$B$10,$F72&lt;='2016 Overview'!$C$10),'2016 Overview'!$A$10,IF(AND($F72&gt;='2016 Overview'!$B$9,$F72&lt;='2016 Overview'!$C$9),'2016 Overview'!$A$9,IF(AND($F72&gt;='2016 Overview'!$B$8,$F72&lt;='2016 Overview'!$C$8),'2016 Overview'!$A$7,IF(AND($F72&gt;='2016 Overview'!$B$7,$F72&lt;='2016 Overview'!$C$7),'2016 Overview'!$A$7,IF(AND($F72&gt;='2016 Overview'!$B$6,$F72&lt;='2016 Overview'!$C$6),'2016 Overview'!$A$6,IF(AND($F72&gt;='2016 Overview'!$B$5,$F72&lt;='2016 Overview'!$C$5),'2016 Overview'!$A$5,))))))))))))))</f>
        <v>I</v>
      </c>
      <c r="C72" s="35" t="s">
        <v>148</v>
      </c>
      <c r="D72" s="26"/>
      <c r="E72" s="35" t="s">
        <v>146</v>
      </c>
      <c r="F72" s="44">
        <v>100000</v>
      </c>
      <c r="G72" s="36">
        <f>H72/F72</f>
        <v>0.3333333</v>
      </c>
      <c r="H72" s="44">
        <v>33333.33</v>
      </c>
      <c r="I72" s="44"/>
      <c r="J72" s="57">
        <v>0</v>
      </c>
      <c r="K72" s="44">
        <v>33333.33</v>
      </c>
      <c r="L72" s="43">
        <v>41949</v>
      </c>
      <c r="M72" s="28">
        <v>42156</v>
      </c>
      <c r="N72" s="37">
        <f>M72-L72</f>
        <v>207</v>
      </c>
      <c r="O72" s="38">
        <f>K72/N72</f>
        <v>161.03057971014493</v>
      </c>
    </row>
    <row r="73" spans="1:15" x14ac:dyDescent="0.25">
      <c r="A73" s="35">
        <v>2015</v>
      </c>
      <c r="B73" s="26" t="str">
        <f>IF(AND($F73&gt;='2016 Overview'!$B$18,$F73&lt;='2016 Overview'!$C$18),'2016 Overview'!$A$18,IF(AND($F73&gt;='2016 Overview'!$B$17,$F73&lt;='2016 Overview'!$C$17),'2016 Overview'!$A$17, IF(AND($F73&gt;='2016 Overview'!$B$16,$F73&lt;='2016 Overview'!$C$16),'2016 Overview'!$A$16, IF(AND($F73&gt;='2016 Overview'!$B$15,$F73&lt;='2016 Overview'!$C$15),'2016 Overview'!$A$15, IF(AND($F73&gt;='2016 Overview'!$B$14,$F73&lt;='2016 Overview'!$C$14),'2016 Overview'!$A$14, IF(AND($F73&gt;='2016 Overview'!$B$13,$F73&lt;='2016 Overview'!$C$13),'2016 Overview'!$A$13, IF(AND($F73&gt;='2016 Overview'!$B$12,$F73&lt;='2016 Overview'!$C$12),'2016 Overview'!$A$12,IF(AND($F73&gt;='2016 Overview'!$B$11,$F73&lt;='2016 Overview'!$C$11),'2016 Overview'!$A$11,IF(AND($F73&gt;='2016 Overview'!$B$10,$F73&lt;='2016 Overview'!$C$10),'2016 Overview'!$A$10,IF(AND($F73&gt;='2016 Overview'!$B$9,$F73&lt;='2016 Overview'!$C$9),'2016 Overview'!$A$9,IF(AND($F73&gt;='2016 Overview'!$B$8,$F73&lt;='2016 Overview'!$C$8),'2016 Overview'!$A$7,IF(AND($F73&gt;='2016 Overview'!$B$7,$F73&lt;='2016 Overview'!$C$7),'2016 Overview'!$A$7,IF(AND($F73&gt;='2016 Overview'!$B$6,$F73&lt;='2016 Overview'!$C$6),'2016 Overview'!$A$6,IF(AND($F73&gt;='2016 Overview'!$B$5,$F73&lt;='2016 Overview'!$C$5),'2016 Overview'!$A$5,))))))))))))))</f>
        <v>I</v>
      </c>
      <c r="C73" s="35" t="s">
        <v>148</v>
      </c>
      <c r="D73" s="26"/>
      <c r="E73" s="35" t="s">
        <v>146</v>
      </c>
      <c r="F73" s="44">
        <v>100000</v>
      </c>
      <c r="G73" s="36">
        <f>H73/F73</f>
        <v>0.3333333</v>
      </c>
      <c r="H73" s="44">
        <v>33333.33</v>
      </c>
      <c r="I73" s="44"/>
      <c r="J73" s="57">
        <v>0</v>
      </c>
      <c r="K73" s="44">
        <v>33333.33</v>
      </c>
      <c r="L73" s="43">
        <v>41054</v>
      </c>
      <c r="M73" s="28">
        <v>42156</v>
      </c>
      <c r="N73" s="37">
        <f>M73-L73</f>
        <v>1102</v>
      </c>
      <c r="O73" s="38">
        <f>K73/N73</f>
        <v>30.248030852994557</v>
      </c>
    </row>
    <row r="74" spans="1:15" x14ac:dyDescent="0.25">
      <c r="A74" s="35">
        <v>2015</v>
      </c>
      <c r="B74" s="26" t="str">
        <f>IF(AND($F74&gt;='2016 Overview'!$B$18,$F74&lt;='2016 Overview'!$C$18),'2016 Overview'!$A$18,IF(AND($F74&gt;='2016 Overview'!$B$17,$F74&lt;='2016 Overview'!$C$17),'2016 Overview'!$A$17, IF(AND($F74&gt;='2016 Overview'!$B$16,$F74&lt;='2016 Overview'!$C$16),'2016 Overview'!$A$16, IF(AND($F74&gt;='2016 Overview'!$B$15,$F74&lt;='2016 Overview'!$C$15),'2016 Overview'!$A$15, IF(AND($F74&gt;='2016 Overview'!$B$14,$F74&lt;='2016 Overview'!$C$14),'2016 Overview'!$A$14, IF(AND($F74&gt;='2016 Overview'!$B$13,$F74&lt;='2016 Overview'!$C$13),'2016 Overview'!$A$13, IF(AND($F74&gt;='2016 Overview'!$B$12,$F74&lt;='2016 Overview'!$C$12),'2016 Overview'!$A$12,IF(AND($F74&gt;='2016 Overview'!$B$11,$F74&lt;='2016 Overview'!$C$11),'2016 Overview'!$A$11,IF(AND($F74&gt;='2016 Overview'!$B$10,$F74&lt;='2016 Overview'!$C$10),'2016 Overview'!$A$10,IF(AND($F74&gt;='2016 Overview'!$B$9,$F74&lt;='2016 Overview'!$C$9),'2016 Overview'!$A$9,IF(AND($F74&gt;='2016 Overview'!$B$8,$F74&lt;='2016 Overview'!$C$8),'2016 Overview'!$A$7,IF(AND($F74&gt;='2016 Overview'!$B$7,$F74&lt;='2016 Overview'!$C$7),'2016 Overview'!$A$7,IF(AND($F74&gt;='2016 Overview'!$B$6,$F74&lt;='2016 Overview'!$C$6),'2016 Overview'!$A$6,IF(AND($F74&gt;='2016 Overview'!$B$5,$F74&lt;='2016 Overview'!$C$5),'2016 Overview'!$A$5,))))))))))))))</f>
        <v>I</v>
      </c>
      <c r="C74" s="35" t="s">
        <v>148</v>
      </c>
      <c r="D74" s="26"/>
      <c r="E74" s="35" t="s">
        <v>146</v>
      </c>
      <c r="F74" s="44">
        <v>100000</v>
      </c>
      <c r="G74" s="36">
        <f>H74/F74</f>
        <v>0.3333333</v>
      </c>
      <c r="H74" s="44">
        <v>33333.33</v>
      </c>
      <c r="I74" s="44"/>
      <c r="J74" s="57">
        <v>0</v>
      </c>
      <c r="K74" s="44">
        <v>33333.33</v>
      </c>
      <c r="L74" s="43">
        <v>41444</v>
      </c>
      <c r="M74" s="28">
        <v>42156</v>
      </c>
      <c r="N74" s="37">
        <f>M74-L74</f>
        <v>712</v>
      </c>
      <c r="O74" s="38">
        <f>K74/N74</f>
        <v>46.816474719101123</v>
      </c>
    </row>
    <row r="75" spans="1:15" x14ac:dyDescent="0.25">
      <c r="A75" s="35">
        <v>2015</v>
      </c>
      <c r="B75" s="26" t="str">
        <f>IF(AND($F75&gt;='2016 Overview'!$B$18,$F75&lt;='2016 Overview'!$C$18),'2016 Overview'!$A$18,IF(AND($F75&gt;='2016 Overview'!$B$17,$F75&lt;='2016 Overview'!$C$17),'2016 Overview'!$A$17, IF(AND($F75&gt;='2016 Overview'!$B$16,$F75&lt;='2016 Overview'!$C$16),'2016 Overview'!$A$16, IF(AND($F75&gt;='2016 Overview'!$B$15,$F75&lt;='2016 Overview'!$C$15),'2016 Overview'!$A$15, IF(AND($F75&gt;='2016 Overview'!$B$14,$F75&lt;='2016 Overview'!$C$14),'2016 Overview'!$A$14, IF(AND($F75&gt;='2016 Overview'!$B$13,$F75&lt;='2016 Overview'!$C$13),'2016 Overview'!$A$13, IF(AND($F75&gt;='2016 Overview'!$B$12,$F75&lt;='2016 Overview'!$C$12),'2016 Overview'!$A$12,IF(AND($F75&gt;='2016 Overview'!$B$11,$F75&lt;='2016 Overview'!$C$11),'2016 Overview'!$A$11,IF(AND($F75&gt;='2016 Overview'!$B$10,$F75&lt;='2016 Overview'!$C$10),'2016 Overview'!$A$10,IF(AND($F75&gt;='2016 Overview'!$B$9,$F75&lt;='2016 Overview'!$C$9),'2016 Overview'!$A$9,IF(AND($F75&gt;='2016 Overview'!$B$8,$F75&lt;='2016 Overview'!$C$8),'2016 Overview'!$A$7,IF(AND($F75&gt;='2016 Overview'!$B$7,$F75&lt;='2016 Overview'!$C$7),'2016 Overview'!$A$7,IF(AND($F75&gt;='2016 Overview'!$B$6,$F75&lt;='2016 Overview'!$C$6),'2016 Overview'!$A$6,IF(AND($F75&gt;='2016 Overview'!$B$5,$F75&lt;='2016 Overview'!$C$5),'2016 Overview'!$A$5,))))))))))))))</f>
        <v>I</v>
      </c>
      <c r="C75" s="35" t="s">
        <v>148</v>
      </c>
      <c r="D75" s="45"/>
      <c r="E75" s="35" t="s">
        <v>146</v>
      </c>
      <c r="F75" s="47">
        <v>100000</v>
      </c>
      <c r="G75" s="36">
        <f>H75/F75</f>
        <v>0.3333333</v>
      </c>
      <c r="H75" s="47">
        <v>33333.33</v>
      </c>
      <c r="I75" s="47"/>
      <c r="J75" s="58">
        <v>0</v>
      </c>
      <c r="K75" s="44">
        <v>33333.33</v>
      </c>
      <c r="L75" s="46">
        <v>41925</v>
      </c>
      <c r="M75" s="28">
        <v>42156</v>
      </c>
      <c r="N75" s="37">
        <f>M75-L75</f>
        <v>231</v>
      </c>
      <c r="O75" s="38">
        <f>K75/N75</f>
        <v>144.30012987012987</v>
      </c>
    </row>
    <row r="76" spans="1:15" x14ac:dyDescent="0.25">
      <c r="A76" s="35">
        <v>2015</v>
      </c>
      <c r="B76" s="26" t="str">
        <f>IF(AND($F76&gt;='2016 Overview'!$B$18,$F76&lt;='2016 Overview'!$C$18),'2016 Overview'!$A$18,IF(AND($F76&gt;='2016 Overview'!$B$17,$F76&lt;='2016 Overview'!$C$17),'2016 Overview'!$A$17, IF(AND($F76&gt;='2016 Overview'!$B$16,$F76&lt;='2016 Overview'!$C$16),'2016 Overview'!$A$16, IF(AND($F76&gt;='2016 Overview'!$B$15,$F76&lt;='2016 Overview'!$C$15),'2016 Overview'!$A$15, IF(AND($F76&gt;='2016 Overview'!$B$14,$F76&lt;='2016 Overview'!$C$14),'2016 Overview'!$A$14, IF(AND($F76&gt;='2016 Overview'!$B$13,$F76&lt;='2016 Overview'!$C$13),'2016 Overview'!$A$13, IF(AND($F76&gt;='2016 Overview'!$B$12,$F76&lt;='2016 Overview'!$C$12),'2016 Overview'!$A$12,IF(AND($F76&gt;='2016 Overview'!$B$11,$F76&lt;='2016 Overview'!$C$11),'2016 Overview'!$A$11,IF(AND($F76&gt;='2016 Overview'!$B$10,$F76&lt;='2016 Overview'!$C$10),'2016 Overview'!$A$10,IF(AND($F76&gt;='2016 Overview'!$B$9,$F76&lt;='2016 Overview'!$C$9),'2016 Overview'!$A$9,IF(AND($F76&gt;='2016 Overview'!$B$8,$F76&lt;='2016 Overview'!$C$8),'2016 Overview'!$A$7,IF(AND($F76&gt;='2016 Overview'!$B$7,$F76&lt;='2016 Overview'!$C$7),'2016 Overview'!$A$7,IF(AND($F76&gt;='2016 Overview'!$B$6,$F76&lt;='2016 Overview'!$C$6),'2016 Overview'!$A$6,IF(AND($F76&gt;='2016 Overview'!$B$5,$F76&lt;='2016 Overview'!$C$5),'2016 Overview'!$A$5,))))))))))))))</f>
        <v>I</v>
      </c>
      <c r="C76" s="35" t="s">
        <v>148</v>
      </c>
      <c r="D76" s="26"/>
      <c r="E76" s="35" t="s">
        <v>146</v>
      </c>
      <c r="F76" s="44">
        <v>100000</v>
      </c>
      <c r="G76" s="36">
        <f>H76/F76</f>
        <v>0.2</v>
      </c>
      <c r="H76" s="44">
        <v>20000</v>
      </c>
      <c r="I76" s="44"/>
      <c r="J76" s="57">
        <v>0</v>
      </c>
      <c r="K76" s="44">
        <v>20000</v>
      </c>
      <c r="L76" s="43">
        <v>41338</v>
      </c>
      <c r="M76" s="28">
        <v>42156</v>
      </c>
      <c r="N76" s="37">
        <f>M76-L76</f>
        <v>818</v>
      </c>
      <c r="O76" s="38">
        <f>K76/N76</f>
        <v>24.449877750611247</v>
      </c>
    </row>
    <row r="77" spans="1:15" x14ac:dyDescent="0.25">
      <c r="A77" s="35">
        <v>2015</v>
      </c>
      <c r="B77" s="26" t="str">
        <f>IF(AND($F77&gt;='2016 Overview'!$B$18,$F77&lt;='2016 Overview'!$C$18),'2016 Overview'!$A$18,IF(AND($F77&gt;='2016 Overview'!$B$17,$F77&lt;='2016 Overview'!$C$17),'2016 Overview'!$A$17, IF(AND($F77&gt;='2016 Overview'!$B$16,$F77&lt;='2016 Overview'!$C$16),'2016 Overview'!$A$16, IF(AND($F77&gt;='2016 Overview'!$B$15,$F77&lt;='2016 Overview'!$C$15),'2016 Overview'!$A$15, IF(AND($F77&gt;='2016 Overview'!$B$14,$F77&lt;='2016 Overview'!$C$14),'2016 Overview'!$A$14, IF(AND($F77&gt;='2016 Overview'!$B$13,$F77&lt;='2016 Overview'!$C$13),'2016 Overview'!$A$13, IF(AND($F77&gt;='2016 Overview'!$B$12,$F77&lt;='2016 Overview'!$C$12),'2016 Overview'!$A$12,IF(AND($F77&gt;='2016 Overview'!$B$11,$F77&lt;='2016 Overview'!$C$11),'2016 Overview'!$A$11,IF(AND($F77&gt;='2016 Overview'!$B$10,$F77&lt;='2016 Overview'!$C$10),'2016 Overview'!$A$10,IF(AND($F77&gt;='2016 Overview'!$B$9,$F77&lt;='2016 Overview'!$C$9),'2016 Overview'!$A$9,IF(AND($F77&gt;='2016 Overview'!$B$8,$F77&lt;='2016 Overview'!$C$8),'2016 Overview'!$A$7,IF(AND($F77&gt;='2016 Overview'!$B$7,$F77&lt;='2016 Overview'!$C$7),'2016 Overview'!$A$7,IF(AND($F77&gt;='2016 Overview'!$B$6,$F77&lt;='2016 Overview'!$C$6),'2016 Overview'!$A$6,IF(AND($F77&gt;='2016 Overview'!$B$5,$F77&lt;='2016 Overview'!$C$5),'2016 Overview'!$A$5,))))))))))))))</f>
        <v>I</v>
      </c>
      <c r="C77" s="35" t="s">
        <v>148</v>
      </c>
      <c r="D77" s="51" t="s">
        <v>38</v>
      </c>
      <c r="E77" s="35" t="s">
        <v>146</v>
      </c>
      <c r="F77" s="44">
        <v>101067.94</v>
      </c>
      <c r="G77" s="36">
        <f>H77/F77</f>
        <v>0.11111110011740617</v>
      </c>
      <c r="H77" s="44">
        <v>11229.77</v>
      </c>
      <c r="I77" s="44"/>
      <c r="J77" s="57">
        <v>0</v>
      </c>
      <c r="K77" s="44">
        <v>11229.77</v>
      </c>
      <c r="L77" s="43">
        <v>42140</v>
      </c>
      <c r="M77" s="28">
        <v>42156</v>
      </c>
      <c r="N77" s="37">
        <f>M77-L77</f>
        <v>16</v>
      </c>
      <c r="O77" s="38">
        <f>K77/N77</f>
        <v>701.86062500000003</v>
      </c>
    </row>
    <row r="78" spans="1:15" x14ac:dyDescent="0.25">
      <c r="A78" s="35">
        <v>2015</v>
      </c>
      <c r="B78" s="26" t="str">
        <f>IF(AND($F78&gt;='2016 Overview'!$B$18,$F78&lt;='2016 Overview'!$C$18),'2016 Overview'!$A$18,IF(AND($F78&gt;='2016 Overview'!$B$17,$F78&lt;='2016 Overview'!$C$17),'2016 Overview'!$A$17, IF(AND($F78&gt;='2016 Overview'!$B$16,$F78&lt;='2016 Overview'!$C$16),'2016 Overview'!$A$16, IF(AND($F78&gt;='2016 Overview'!$B$15,$F78&lt;='2016 Overview'!$C$15),'2016 Overview'!$A$15, IF(AND($F78&gt;='2016 Overview'!$B$14,$F78&lt;='2016 Overview'!$C$14),'2016 Overview'!$A$14, IF(AND($F78&gt;='2016 Overview'!$B$13,$F78&lt;='2016 Overview'!$C$13),'2016 Overview'!$A$13, IF(AND($F78&gt;='2016 Overview'!$B$12,$F78&lt;='2016 Overview'!$C$12),'2016 Overview'!$A$12,IF(AND($F78&gt;='2016 Overview'!$B$11,$F78&lt;='2016 Overview'!$C$11),'2016 Overview'!$A$11,IF(AND($F78&gt;='2016 Overview'!$B$10,$F78&lt;='2016 Overview'!$C$10),'2016 Overview'!$A$10,IF(AND($F78&gt;='2016 Overview'!$B$9,$F78&lt;='2016 Overview'!$C$9),'2016 Overview'!$A$9,IF(AND($F78&gt;='2016 Overview'!$B$8,$F78&lt;='2016 Overview'!$C$8),'2016 Overview'!$A$7,IF(AND($F78&gt;='2016 Overview'!$B$7,$F78&lt;='2016 Overview'!$C$7),'2016 Overview'!$A$7,IF(AND($F78&gt;='2016 Overview'!$B$6,$F78&lt;='2016 Overview'!$C$6),'2016 Overview'!$A$6,IF(AND($F78&gt;='2016 Overview'!$B$5,$F78&lt;='2016 Overview'!$C$5),'2016 Overview'!$A$5,))))))))))))))</f>
        <v>J</v>
      </c>
      <c r="C78" s="35" t="s">
        <v>148</v>
      </c>
      <c r="D78" s="26"/>
      <c r="E78" s="35" t="s">
        <v>146</v>
      </c>
      <c r="F78" s="44">
        <v>98270.56</v>
      </c>
      <c r="G78" s="36">
        <f>H78/F78</f>
        <v>0.33333319765349867</v>
      </c>
      <c r="H78" s="44">
        <v>32756.84</v>
      </c>
      <c r="I78" s="44"/>
      <c r="J78" s="57">
        <v>0</v>
      </c>
      <c r="K78" s="44">
        <v>32756.84</v>
      </c>
      <c r="L78" s="43">
        <v>40570</v>
      </c>
      <c r="M78" s="28">
        <v>42156</v>
      </c>
      <c r="N78" s="37">
        <f>M78-L78</f>
        <v>1586</v>
      </c>
      <c r="O78" s="38">
        <f>K78/N78</f>
        <v>20.653745271122322</v>
      </c>
    </row>
    <row r="79" spans="1:15" x14ac:dyDescent="0.25">
      <c r="A79" s="35">
        <v>2015</v>
      </c>
      <c r="B79" s="26" t="str">
        <f>IF(AND($F79&gt;='2016 Overview'!$B$18,$F79&lt;='2016 Overview'!$C$18),'2016 Overview'!$A$18,IF(AND($F79&gt;='2016 Overview'!$B$17,$F79&lt;='2016 Overview'!$C$17),'2016 Overview'!$A$17, IF(AND($F79&gt;='2016 Overview'!$B$16,$F79&lt;='2016 Overview'!$C$16),'2016 Overview'!$A$16, IF(AND($F79&gt;='2016 Overview'!$B$15,$F79&lt;='2016 Overview'!$C$15),'2016 Overview'!$A$15, IF(AND($F79&gt;='2016 Overview'!$B$14,$F79&lt;='2016 Overview'!$C$14),'2016 Overview'!$A$14, IF(AND($F79&gt;='2016 Overview'!$B$13,$F79&lt;='2016 Overview'!$C$13),'2016 Overview'!$A$13, IF(AND($F79&gt;='2016 Overview'!$B$12,$F79&lt;='2016 Overview'!$C$12),'2016 Overview'!$A$12,IF(AND($F79&gt;='2016 Overview'!$B$11,$F79&lt;='2016 Overview'!$C$11),'2016 Overview'!$A$11,IF(AND($F79&gt;='2016 Overview'!$B$10,$F79&lt;='2016 Overview'!$C$10),'2016 Overview'!$A$10,IF(AND($F79&gt;='2016 Overview'!$B$9,$F79&lt;='2016 Overview'!$C$9),'2016 Overview'!$A$9,IF(AND($F79&gt;='2016 Overview'!$B$8,$F79&lt;='2016 Overview'!$C$8),'2016 Overview'!$A$7,IF(AND($F79&gt;='2016 Overview'!$B$7,$F79&lt;='2016 Overview'!$C$7),'2016 Overview'!$A$7,IF(AND($F79&gt;='2016 Overview'!$B$6,$F79&lt;='2016 Overview'!$C$6),'2016 Overview'!$A$6,IF(AND($F79&gt;='2016 Overview'!$B$5,$F79&lt;='2016 Overview'!$C$5),'2016 Overview'!$A$5,))))))))))))))</f>
        <v>J</v>
      </c>
      <c r="C79" s="35" t="s">
        <v>148</v>
      </c>
      <c r="D79" s="26"/>
      <c r="E79" s="35" t="s">
        <v>146</v>
      </c>
      <c r="F79" s="44">
        <v>95000</v>
      </c>
      <c r="G79" s="36">
        <f>H79/F79</f>
        <v>0.33333326315789474</v>
      </c>
      <c r="H79" s="44">
        <v>31666.66</v>
      </c>
      <c r="I79" s="44"/>
      <c r="J79" s="57">
        <v>-3333.33</v>
      </c>
      <c r="K79" s="44">
        <v>28333.33</v>
      </c>
      <c r="L79" s="43">
        <v>41086</v>
      </c>
      <c r="M79" s="28">
        <v>42156</v>
      </c>
      <c r="N79" s="37">
        <f>M79-L79</f>
        <v>1070</v>
      </c>
      <c r="O79" s="38">
        <f>K79/N79</f>
        <v>26.479747663551404</v>
      </c>
    </row>
    <row r="80" spans="1:15" x14ac:dyDescent="0.25">
      <c r="A80" s="35">
        <v>2015</v>
      </c>
      <c r="B80" s="26" t="str">
        <f>IF(AND($F80&gt;='2016 Overview'!$B$18,$F80&lt;='2016 Overview'!$C$18),'2016 Overview'!$A$18,IF(AND($F80&gt;='2016 Overview'!$B$17,$F80&lt;='2016 Overview'!$C$17),'2016 Overview'!$A$17, IF(AND($F80&gt;='2016 Overview'!$B$16,$F80&lt;='2016 Overview'!$C$16),'2016 Overview'!$A$16, IF(AND($F80&gt;='2016 Overview'!$B$15,$F80&lt;='2016 Overview'!$C$15),'2016 Overview'!$A$15, IF(AND($F80&gt;='2016 Overview'!$B$14,$F80&lt;='2016 Overview'!$C$14),'2016 Overview'!$A$14, IF(AND($F80&gt;='2016 Overview'!$B$13,$F80&lt;='2016 Overview'!$C$13),'2016 Overview'!$A$13, IF(AND($F80&gt;='2016 Overview'!$B$12,$F80&lt;='2016 Overview'!$C$12),'2016 Overview'!$A$12,IF(AND($F80&gt;='2016 Overview'!$B$11,$F80&lt;='2016 Overview'!$C$11),'2016 Overview'!$A$11,IF(AND($F80&gt;='2016 Overview'!$B$10,$F80&lt;='2016 Overview'!$C$10),'2016 Overview'!$A$10,IF(AND($F80&gt;='2016 Overview'!$B$9,$F80&lt;='2016 Overview'!$C$9),'2016 Overview'!$A$9,IF(AND($F80&gt;='2016 Overview'!$B$8,$F80&lt;='2016 Overview'!$C$8),'2016 Overview'!$A$7,IF(AND($F80&gt;='2016 Overview'!$B$7,$F80&lt;='2016 Overview'!$C$7),'2016 Overview'!$A$7,IF(AND($F80&gt;='2016 Overview'!$B$6,$F80&lt;='2016 Overview'!$C$6),'2016 Overview'!$A$6,IF(AND($F80&gt;='2016 Overview'!$B$5,$F80&lt;='2016 Overview'!$C$5),'2016 Overview'!$A$5,))))))))))))))</f>
        <v>J</v>
      </c>
      <c r="C80" s="35" t="s">
        <v>148</v>
      </c>
      <c r="D80" s="26"/>
      <c r="E80" s="35" t="s">
        <v>146</v>
      </c>
      <c r="F80" s="44">
        <v>78000</v>
      </c>
      <c r="G80" s="36">
        <f>H80/F80</f>
        <v>0.4</v>
      </c>
      <c r="H80" s="44">
        <v>31200</v>
      </c>
      <c r="I80" s="44"/>
      <c r="J80" s="57">
        <v>-1000</v>
      </c>
      <c r="K80" s="44">
        <v>30200</v>
      </c>
      <c r="L80" s="43">
        <v>41858</v>
      </c>
      <c r="M80" s="28">
        <v>42156</v>
      </c>
      <c r="N80" s="37">
        <f>M80-L80</f>
        <v>298</v>
      </c>
      <c r="O80" s="38">
        <f>K80/N80</f>
        <v>101.34228187919463</v>
      </c>
    </row>
    <row r="81" spans="1:15" x14ac:dyDescent="0.25">
      <c r="A81" s="35">
        <v>2015</v>
      </c>
      <c r="B81" s="26" t="str">
        <f>IF(AND($F81&gt;='2016 Overview'!$B$18,$F81&lt;='2016 Overview'!$C$18),'2016 Overview'!$A$18,IF(AND($F81&gt;='2016 Overview'!$B$17,$F81&lt;='2016 Overview'!$C$17),'2016 Overview'!$A$17, IF(AND($F81&gt;='2016 Overview'!$B$16,$F81&lt;='2016 Overview'!$C$16),'2016 Overview'!$A$16, IF(AND($F81&gt;='2016 Overview'!$B$15,$F81&lt;='2016 Overview'!$C$15),'2016 Overview'!$A$15, IF(AND($F81&gt;='2016 Overview'!$B$14,$F81&lt;='2016 Overview'!$C$14),'2016 Overview'!$A$14, IF(AND($F81&gt;='2016 Overview'!$B$13,$F81&lt;='2016 Overview'!$C$13),'2016 Overview'!$A$13, IF(AND($F81&gt;='2016 Overview'!$B$12,$F81&lt;='2016 Overview'!$C$12),'2016 Overview'!$A$12,IF(AND($F81&gt;='2016 Overview'!$B$11,$F81&lt;='2016 Overview'!$C$11),'2016 Overview'!$A$11,IF(AND($F81&gt;='2016 Overview'!$B$10,$F81&lt;='2016 Overview'!$C$10),'2016 Overview'!$A$10,IF(AND($F81&gt;='2016 Overview'!$B$9,$F81&lt;='2016 Overview'!$C$9),'2016 Overview'!$A$9,IF(AND($F81&gt;='2016 Overview'!$B$8,$F81&lt;='2016 Overview'!$C$8),'2016 Overview'!$A$7,IF(AND($F81&gt;='2016 Overview'!$B$7,$F81&lt;='2016 Overview'!$C$7),'2016 Overview'!$A$7,IF(AND($F81&gt;='2016 Overview'!$B$6,$F81&lt;='2016 Overview'!$C$6),'2016 Overview'!$A$6,IF(AND($F81&gt;='2016 Overview'!$B$5,$F81&lt;='2016 Overview'!$C$5),'2016 Overview'!$A$5,))))))))))))))</f>
        <v>J</v>
      </c>
      <c r="C81" s="35" t="s">
        <v>148</v>
      </c>
      <c r="D81" s="26"/>
      <c r="E81" s="35" t="s">
        <v>146</v>
      </c>
      <c r="F81" s="44">
        <v>83510.880000000005</v>
      </c>
      <c r="G81" s="36">
        <f>H81/F81</f>
        <v>0.33333333333333331</v>
      </c>
      <c r="H81" s="44">
        <v>27836.959999999999</v>
      </c>
      <c r="I81" s="44"/>
      <c r="J81" s="57">
        <v>0</v>
      </c>
      <c r="K81" s="44">
        <v>27836.959999999999</v>
      </c>
      <c r="L81" s="43">
        <v>41337</v>
      </c>
      <c r="M81" s="28">
        <v>42156</v>
      </c>
      <c r="N81" s="37">
        <f>M81-L81</f>
        <v>819</v>
      </c>
      <c r="O81" s="38">
        <f>K81/N81</f>
        <v>33.988962148962145</v>
      </c>
    </row>
    <row r="82" spans="1:15" x14ac:dyDescent="0.25">
      <c r="A82" s="35">
        <v>2015</v>
      </c>
      <c r="B82" s="26" t="str">
        <f>IF(AND($F82&gt;='2016 Overview'!$B$18,$F82&lt;='2016 Overview'!$C$18),'2016 Overview'!$A$18,IF(AND($F82&gt;='2016 Overview'!$B$17,$F82&lt;='2016 Overview'!$C$17),'2016 Overview'!$A$17, IF(AND($F82&gt;='2016 Overview'!$B$16,$F82&lt;='2016 Overview'!$C$16),'2016 Overview'!$A$16, IF(AND($F82&gt;='2016 Overview'!$B$15,$F82&lt;='2016 Overview'!$C$15),'2016 Overview'!$A$15, IF(AND($F82&gt;='2016 Overview'!$B$14,$F82&lt;='2016 Overview'!$C$14),'2016 Overview'!$A$14, IF(AND($F82&gt;='2016 Overview'!$B$13,$F82&lt;='2016 Overview'!$C$13),'2016 Overview'!$A$13, IF(AND($F82&gt;='2016 Overview'!$B$12,$F82&lt;='2016 Overview'!$C$12),'2016 Overview'!$A$12,IF(AND($F82&gt;='2016 Overview'!$B$11,$F82&lt;='2016 Overview'!$C$11),'2016 Overview'!$A$11,IF(AND($F82&gt;='2016 Overview'!$B$10,$F82&lt;='2016 Overview'!$C$10),'2016 Overview'!$A$10,IF(AND($F82&gt;='2016 Overview'!$B$9,$F82&lt;='2016 Overview'!$C$9),'2016 Overview'!$A$9,IF(AND($F82&gt;='2016 Overview'!$B$8,$F82&lt;='2016 Overview'!$C$8),'2016 Overview'!$A$7,IF(AND($F82&gt;='2016 Overview'!$B$7,$F82&lt;='2016 Overview'!$C$7),'2016 Overview'!$A$7,IF(AND($F82&gt;='2016 Overview'!$B$6,$F82&lt;='2016 Overview'!$C$6),'2016 Overview'!$A$6,IF(AND($F82&gt;='2016 Overview'!$B$5,$F82&lt;='2016 Overview'!$C$5),'2016 Overview'!$A$5,))))))))))))))</f>
        <v>J</v>
      </c>
      <c r="C82" s="35" t="s">
        <v>148</v>
      </c>
      <c r="D82" s="26"/>
      <c r="E82" s="35" t="s">
        <v>146</v>
      </c>
      <c r="F82" s="44">
        <v>80000</v>
      </c>
      <c r="G82" s="36">
        <f>H82/F82</f>
        <v>0.33333325000000003</v>
      </c>
      <c r="H82" s="44">
        <v>26666.66</v>
      </c>
      <c r="I82" s="44"/>
      <c r="J82" s="57">
        <v>0</v>
      </c>
      <c r="K82" s="44">
        <v>26666.66</v>
      </c>
      <c r="L82" s="43">
        <v>41591</v>
      </c>
      <c r="M82" s="28">
        <v>42156</v>
      </c>
      <c r="N82" s="37">
        <f>M82-L82</f>
        <v>565</v>
      </c>
      <c r="O82" s="38">
        <f>K82/N82</f>
        <v>47.197628318584073</v>
      </c>
    </row>
    <row r="83" spans="1:15" x14ac:dyDescent="0.25">
      <c r="A83" s="35">
        <v>2015</v>
      </c>
      <c r="B83" s="26" t="str">
        <f>IF(AND($F83&gt;='2016 Overview'!$B$18,$F83&lt;='2016 Overview'!$C$18),'2016 Overview'!$A$18,IF(AND($F83&gt;='2016 Overview'!$B$17,$F83&lt;='2016 Overview'!$C$17),'2016 Overview'!$A$17, IF(AND($F83&gt;='2016 Overview'!$B$16,$F83&lt;='2016 Overview'!$C$16),'2016 Overview'!$A$16, IF(AND($F83&gt;='2016 Overview'!$B$15,$F83&lt;='2016 Overview'!$C$15),'2016 Overview'!$A$15, IF(AND($F83&gt;='2016 Overview'!$B$14,$F83&lt;='2016 Overview'!$C$14),'2016 Overview'!$A$14, IF(AND($F83&gt;='2016 Overview'!$B$13,$F83&lt;='2016 Overview'!$C$13),'2016 Overview'!$A$13, IF(AND($F83&gt;='2016 Overview'!$B$12,$F83&lt;='2016 Overview'!$C$12),'2016 Overview'!$A$12,IF(AND($F83&gt;='2016 Overview'!$B$11,$F83&lt;='2016 Overview'!$C$11),'2016 Overview'!$A$11,IF(AND($F83&gt;='2016 Overview'!$B$10,$F83&lt;='2016 Overview'!$C$10),'2016 Overview'!$A$10,IF(AND($F83&gt;='2016 Overview'!$B$9,$F83&lt;='2016 Overview'!$C$9),'2016 Overview'!$A$9,IF(AND($F83&gt;='2016 Overview'!$B$8,$F83&lt;='2016 Overview'!$C$8),'2016 Overview'!$A$7,IF(AND($F83&gt;='2016 Overview'!$B$7,$F83&lt;='2016 Overview'!$C$7),'2016 Overview'!$A$7,IF(AND($F83&gt;='2016 Overview'!$B$6,$F83&lt;='2016 Overview'!$C$6),'2016 Overview'!$A$6,IF(AND($F83&gt;='2016 Overview'!$B$5,$F83&lt;='2016 Overview'!$C$5),'2016 Overview'!$A$5,))))))))))))))</f>
        <v>J</v>
      </c>
      <c r="C83" s="35" t="s">
        <v>148</v>
      </c>
      <c r="D83" s="26"/>
      <c r="E83" s="35" t="s">
        <v>146</v>
      </c>
      <c r="F83" s="44">
        <v>80000</v>
      </c>
      <c r="G83" s="36">
        <f>H83/F83</f>
        <v>0.33333325000000003</v>
      </c>
      <c r="H83" s="44">
        <v>26666.66</v>
      </c>
      <c r="I83" s="44"/>
      <c r="J83" s="57">
        <v>0</v>
      </c>
      <c r="K83" s="44">
        <v>26666.66</v>
      </c>
      <c r="L83" s="43">
        <v>41270</v>
      </c>
      <c r="M83" s="28">
        <v>42156</v>
      </c>
      <c r="N83" s="37">
        <f>M83-L83</f>
        <v>886</v>
      </c>
      <c r="O83" s="38">
        <f>K83/N83</f>
        <v>30.097810383747177</v>
      </c>
    </row>
    <row r="84" spans="1:15" x14ac:dyDescent="0.25">
      <c r="A84" s="35">
        <v>2015</v>
      </c>
      <c r="B84" s="26" t="str">
        <f>IF(AND($F84&gt;='2016 Overview'!$B$18,$F84&lt;='2016 Overview'!$C$18),'2016 Overview'!$A$18,IF(AND($F84&gt;='2016 Overview'!$B$17,$F84&lt;='2016 Overview'!$C$17),'2016 Overview'!$A$17, IF(AND($F84&gt;='2016 Overview'!$B$16,$F84&lt;='2016 Overview'!$C$16),'2016 Overview'!$A$16, IF(AND($F84&gt;='2016 Overview'!$B$15,$F84&lt;='2016 Overview'!$C$15),'2016 Overview'!$A$15, IF(AND($F84&gt;='2016 Overview'!$B$14,$F84&lt;='2016 Overview'!$C$14),'2016 Overview'!$A$14, IF(AND($F84&gt;='2016 Overview'!$B$13,$F84&lt;='2016 Overview'!$C$13),'2016 Overview'!$A$13, IF(AND($F84&gt;='2016 Overview'!$B$12,$F84&lt;='2016 Overview'!$C$12),'2016 Overview'!$A$12,IF(AND($F84&gt;='2016 Overview'!$B$11,$F84&lt;='2016 Overview'!$C$11),'2016 Overview'!$A$11,IF(AND($F84&gt;='2016 Overview'!$B$10,$F84&lt;='2016 Overview'!$C$10),'2016 Overview'!$A$10,IF(AND($F84&gt;='2016 Overview'!$B$9,$F84&lt;='2016 Overview'!$C$9),'2016 Overview'!$A$9,IF(AND($F84&gt;='2016 Overview'!$B$8,$F84&lt;='2016 Overview'!$C$8),'2016 Overview'!$A$7,IF(AND($F84&gt;='2016 Overview'!$B$7,$F84&lt;='2016 Overview'!$C$7),'2016 Overview'!$A$7,IF(AND($F84&gt;='2016 Overview'!$B$6,$F84&lt;='2016 Overview'!$C$6),'2016 Overview'!$A$6,IF(AND($F84&gt;='2016 Overview'!$B$5,$F84&lt;='2016 Overview'!$C$5),'2016 Overview'!$A$5,))))))))))))))</f>
        <v>J</v>
      </c>
      <c r="C84" s="35" t="s">
        <v>148</v>
      </c>
      <c r="D84" s="26"/>
      <c r="E84" s="35" t="s">
        <v>146</v>
      </c>
      <c r="F84" s="44">
        <v>77879.08</v>
      </c>
      <c r="G84" s="36">
        <f>H84/F84</f>
        <v>0.33333333333333331</v>
      </c>
      <c r="H84" s="44">
        <v>25959.693333333333</v>
      </c>
      <c r="I84" s="44"/>
      <c r="J84" s="57">
        <v>-959.69</v>
      </c>
      <c r="K84" s="44">
        <v>25000.003333333334</v>
      </c>
      <c r="L84" s="43">
        <v>41612</v>
      </c>
      <c r="M84" s="28">
        <v>42156</v>
      </c>
      <c r="N84" s="37">
        <f>M84-L84</f>
        <v>544</v>
      </c>
      <c r="O84" s="38">
        <f>K84/N84</f>
        <v>45.955888480392161</v>
      </c>
    </row>
    <row r="85" spans="1:15" x14ac:dyDescent="0.25">
      <c r="A85" s="35">
        <v>2015</v>
      </c>
      <c r="B85" s="26" t="str">
        <f>IF(AND($F85&gt;='2016 Overview'!$B$18,$F85&lt;='2016 Overview'!$C$18),'2016 Overview'!$A$18,IF(AND($F85&gt;='2016 Overview'!$B$17,$F85&lt;='2016 Overview'!$C$17),'2016 Overview'!$A$17, IF(AND($F85&gt;='2016 Overview'!$B$16,$F85&lt;='2016 Overview'!$C$16),'2016 Overview'!$A$16, IF(AND($F85&gt;='2016 Overview'!$B$15,$F85&lt;='2016 Overview'!$C$15),'2016 Overview'!$A$15, IF(AND($F85&gt;='2016 Overview'!$B$14,$F85&lt;='2016 Overview'!$C$14),'2016 Overview'!$A$14, IF(AND($F85&gt;='2016 Overview'!$B$13,$F85&lt;='2016 Overview'!$C$13),'2016 Overview'!$A$13, IF(AND($F85&gt;='2016 Overview'!$B$12,$F85&lt;='2016 Overview'!$C$12),'2016 Overview'!$A$12,IF(AND($F85&gt;='2016 Overview'!$B$11,$F85&lt;='2016 Overview'!$C$11),'2016 Overview'!$A$11,IF(AND($F85&gt;='2016 Overview'!$B$10,$F85&lt;='2016 Overview'!$C$10),'2016 Overview'!$A$10,IF(AND($F85&gt;='2016 Overview'!$B$9,$F85&lt;='2016 Overview'!$C$9),'2016 Overview'!$A$9,IF(AND($F85&gt;='2016 Overview'!$B$8,$F85&lt;='2016 Overview'!$C$8),'2016 Overview'!$A$7,IF(AND($F85&gt;='2016 Overview'!$B$7,$F85&lt;='2016 Overview'!$C$7),'2016 Overview'!$A$7,IF(AND($F85&gt;='2016 Overview'!$B$6,$F85&lt;='2016 Overview'!$C$6),'2016 Overview'!$A$6,IF(AND($F85&gt;='2016 Overview'!$B$5,$F85&lt;='2016 Overview'!$C$5),'2016 Overview'!$A$5,))))))))))))))</f>
        <v>J</v>
      </c>
      <c r="C85" s="35" t="s">
        <v>148</v>
      </c>
      <c r="D85" s="26"/>
      <c r="E85" s="35" t="s">
        <v>146</v>
      </c>
      <c r="F85" s="44">
        <v>76000</v>
      </c>
      <c r="G85" s="36">
        <f>H85/F85</f>
        <v>0.33333328947368424</v>
      </c>
      <c r="H85" s="44">
        <v>25333.33</v>
      </c>
      <c r="I85" s="44"/>
      <c r="J85" s="57">
        <v>0</v>
      </c>
      <c r="K85" s="44">
        <v>25333.33</v>
      </c>
      <c r="L85" s="43">
        <v>41097</v>
      </c>
      <c r="M85" s="28">
        <v>42156</v>
      </c>
      <c r="N85" s="37">
        <f>M85-L85</f>
        <v>1059</v>
      </c>
      <c r="O85" s="38">
        <f>K85/N85</f>
        <v>23.921935788479701</v>
      </c>
    </row>
    <row r="86" spans="1:15" x14ac:dyDescent="0.25">
      <c r="A86" s="35">
        <v>2015</v>
      </c>
      <c r="B86" s="26" t="str">
        <f>IF(AND($F86&gt;='2016 Overview'!$B$18,$F86&lt;='2016 Overview'!$C$18),'2016 Overview'!$A$18,IF(AND($F86&gt;='2016 Overview'!$B$17,$F86&lt;='2016 Overview'!$C$17),'2016 Overview'!$A$17, IF(AND($F86&gt;='2016 Overview'!$B$16,$F86&lt;='2016 Overview'!$C$16),'2016 Overview'!$A$16, IF(AND($F86&gt;='2016 Overview'!$B$15,$F86&lt;='2016 Overview'!$C$15),'2016 Overview'!$A$15, IF(AND($F86&gt;='2016 Overview'!$B$14,$F86&lt;='2016 Overview'!$C$14),'2016 Overview'!$A$14, IF(AND($F86&gt;='2016 Overview'!$B$13,$F86&lt;='2016 Overview'!$C$13),'2016 Overview'!$A$13, IF(AND($F86&gt;='2016 Overview'!$B$12,$F86&lt;='2016 Overview'!$C$12),'2016 Overview'!$A$12,IF(AND($F86&gt;='2016 Overview'!$B$11,$F86&lt;='2016 Overview'!$C$11),'2016 Overview'!$A$11,IF(AND($F86&gt;='2016 Overview'!$B$10,$F86&lt;='2016 Overview'!$C$10),'2016 Overview'!$A$10,IF(AND($F86&gt;='2016 Overview'!$B$9,$F86&lt;='2016 Overview'!$C$9),'2016 Overview'!$A$9,IF(AND($F86&gt;='2016 Overview'!$B$8,$F86&lt;='2016 Overview'!$C$8),'2016 Overview'!$A$7,IF(AND($F86&gt;='2016 Overview'!$B$7,$F86&lt;='2016 Overview'!$C$7),'2016 Overview'!$A$7,IF(AND($F86&gt;='2016 Overview'!$B$6,$F86&lt;='2016 Overview'!$C$6),'2016 Overview'!$A$6,IF(AND($F86&gt;='2016 Overview'!$B$5,$F86&lt;='2016 Overview'!$C$5),'2016 Overview'!$A$5,))))))))))))))</f>
        <v>J</v>
      </c>
      <c r="C86" s="35" t="s">
        <v>148</v>
      </c>
      <c r="D86" s="26"/>
      <c r="E86" s="35" t="s">
        <v>146</v>
      </c>
      <c r="F86" s="44">
        <v>75000</v>
      </c>
      <c r="G86" s="36">
        <f>H86/F86</f>
        <v>0.33333333333333331</v>
      </c>
      <c r="H86" s="44">
        <v>25000</v>
      </c>
      <c r="I86" s="44"/>
      <c r="J86" s="57">
        <v>0</v>
      </c>
      <c r="K86" s="44">
        <v>25000</v>
      </c>
      <c r="L86" s="43">
        <v>40945</v>
      </c>
      <c r="M86" s="28">
        <v>42156</v>
      </c>
      <c r="N86" s="37">
        <f>M86-L86</f>
        <v>1211</v>
      </c>
      <c r="O86" s="38">
        <f>K86/N86</f>
        <v>20.64409578860446</v>
      </c>
    </row>
    <row r="87" spans="1:15" x14ac:dyDescent="0.25">
      <c r="A87" s="35">
        <v>2015</v>
      </c>
      <c r="B87" s="26" t="str">
        <f>IF(AND($F87&gt;='2016 Overview'!$B$18,$F87&lt;='2016 Overview'!$C$18),'2016 Overview'!$A$18,IF(AND($F87&gt;='2016 Overview'!$B$17,$F87&lt;='2016 Overview'!$C$17),'2016 Overview'!$A$17, IF(AND($F87&gt;='2016 Overview'!$B$16,$F87&lt;='2016 Overview'!$C$16),'2016 Overview'!$A$16, IF(AND($F87&gt;='2016 Overview'!$B$15,$F87&lt;='2016 Overview'!$C$15),'2016 Overview'!$A$15, IF(AND($F87&gt;='2016 Overview'!$B$14,$F87&lt;='2016 Overview'!$C$14),'2016 Overview'!$A$14, IF(AND($F87&gt;='2016 Overview'!$B$13,$F87&lt;='2016 Overview'!$C$13),'2016 Overview'!$A$13, IF(AND($F87&gt;='2016 Overview'!$B$12,$F87&lt;='2016 Overview'!$C$12),'2016 Overview'!$A$12,IF(AND($F87&gt;='2016 Overview'!$B$11,$F87&lt;='2016 Overview'!$C$11),'2016 Overview'!$A$11,IF(AND($F87&gt;='2016 Overview'!$B$10,$F87&lt;='2016 Overview'!$C$10),'2016 Overview'!$A$10,IF(AND($F87&gt;='2016 Overview'!$B$9,$F87&lt;='2016 Overview'!$C$9),'2016 Overview'!$A$9,IF(AND($F87&gt;='2016 Overview'!$B$8,$F87&lt;='2016 Overview'!$C$8),'2016 Overview'!$A$7,IF(AND($F87&gt;='2016 Overview'!$B$7,$F87&lt;='2016 Overview'!$C$7),'2016 Overview'!$A$7,IF(AND($F87&gt;='2016 Overview'!$B$6,$F87&lt;='2016 Overview'!$C$6),'2016 Overview'!$A$6,IF(AND($F87&gt;='2016 Overview'!$B$5,$F87&lt;='2016 Overview'!$C$5),'2016 Overview'!$A$5,))))))))))))))</f>
        <v>J</v>
      </c>
      <c r="C87" s="35" t="s">
        <v>148</v>
      </c>
      <c r="D87" s="26"/>
      <c r="E87" s="35" t="s">
        <v>146</v>
      </c>
      <c r="F87" s="44">
        <v>75000</v>
      </c>
      <c r="G87" s="36">
        <f>H87/F87</f>
        <v>0.33333333333333331</v>
      </c>
      <c r="H87" s="44">
        <v>25000</v>
      </c>
      <c r="I87" s="44"/>
      <c r="J87" s="57">
        <v>0</v>
      </c>
      <c r="K87" s="44">
        <v>25000</v>
      </c>
      <c r="L87" s="43">
        <v>41486</v>
      </c>
      <c r="M87" s="28">
        <v>42156</v>
      </c>
      <c r="N87" s="37">
        <f>M87-L87</f>
        <v>670</v>
      </c>
      <c r="O87" s="38">
        <f>K87/N87</f>
        <v>37.313432835820898</v>
      </c>
    </row>
    <row r="88" spans="1:15" x14ac:dyDescent="0.25">
      <c r="A88" s="35">
        <v>2015</v>
      </c>
      <c r="B88" s="26" t="str">
        <f>IF(AND($F88&gt;='2016 Overview'!$B$18,$F88&lt;='2016 Overview'!$C$18),'2016 Overview'!$A$18,IF(AND($F88&gt;='2016 Overview'!$B$17,$F88&lt;='2016 Overview'!$C$17),'2016 Overview'!$A$17, IF(AND($F88&gt;='2016 Overview'!$B$16,$F88&lt;='2016 Overview'!$C$16),'2016 Overview'!$A$16, IF(AND($F88&gt;='2016 Overview'!$B$15,$F88&lt;='2016 Overview'!$C$15),'2016 Overview'!$A$15, IF(AND($F88&gt;='2016 Overview'!$B$14,$F88&lt;='2016 Overview'!$C$14),'2016 Overview'!$A$14, IF(AND($F88&gt;='2016 Overview'!$B$13,$F88&lt;='2016 Overview'!$C$13),'2016 Overview'!$A$13, IF(AND($F88&gt;='2016 Overview'!$B$12,$F88&lt;='2016 Overview'!$C$12),'2016 Overview'!$A$12,IF(AND($F88&gt;='2016 Overview'!$B$11,$F88&lt;='2016 Overview'!$C$11),'2016 Overview'!$A$11,IF(AND($F88&gt;='2016 Overview'!$B$10,$F88&lt;='2016 Overview'!$C$10),'2016 Overview'!$A$10,IF(AND($F88&gt;='2016 Overview'!$B$9,$F88&lt;='2016 Overview'!$C$9),'2016 Overview'!$A$9,IF(AND($F88&gt;='2016 Overview'!$B$8,$F88&lt;='2016 Overview'!$C$8),'2016 Overview'!$A$7,IF(AND($F88&gt;='2016 Overview'!$B$7,$F88&lt;='2016 Overview'!$C$7),'2016 Overview'!$A$7,IF(AND($F88&gt;='2016 Overview'!$B$6,$F88&lt;='2016 Overview'!$C$6),'2016 Overview'!$A$6,IF(AND($F88&gt;='2016 Overview'!$B$5,$F88&lt;='2016 Overview'!$C$5),'2016 Overview'!$A$5,))))))))))))))</f>
        <v>J</v>
      </c>
      <c r="C88" s="35" t="s">
        <v>148</v>
      </c>
      <c r="D88" s="51" t="s">
        <v>38</v>
      </c>
      <c r="E88" s="35" t="s">
        <v>146</v>
      </c>
      <c r="F88" s="44">
        <v>78000</v>
      </c>
      <c r="G88" s="36">
        <f>H88/F88</f>
        <v>6.6666666666666666E-2</v>
      </c>
      <c r="H88" s="44">
        <v>5200</v>
      </c>
      <c r="I88" s="44"/>
      <c r="J88" s="57">
        <v>0</v>
      </c>
      <c r="K88" s="44">
        <v>5200</v>
      </c>
      <c r="L88" s="43">
        <v>41528</v>
      </c>
      <c r="M88" s="28">
        <v>42156</v>
      </c>
      <c r="N88" s="37">
        <f>M88-L88</f>
        <v>628</v>
      </c>
      <c r="O88" s="38">
        <f>K88/N88</f>
        <v>8.2802547770700645</v>
      </c>
    </row>
    <row r="89" spans="1:15" x14ac:dyDescent="0.25">
      <c r="A89" s="35">
        <v>2015</v>
      </c>
      <c r="B89" s="26" t="str">
        <f>IF(AND($F89&gt;='2016 Overview'!$B$18,$F89&lt;='2016 Overview'!$C$18),'2016 Overview'!$A$18,IF(AND($F89&gt;='2016 Overview'!$B$17,$F89&lt;='2016 Overview'!$C$17),'2016 Overview'!$A$17, IF(AND($F89&gt;='2016 Overview'!$B$16,$F89&lt;='2016 Overview'!$C$16),'2016 Overview'!$A$16, IF(AND($F89&gt;='2016 Overview'!$B$15,$F89&lt;='2016 Overview'!$C$15),'2016 Overview'!$A$15, IF(AND($F89&gt;='2016 Overview'!$B$14,$F89&lt;='2016 Overview'!$C$14),'2016 Overview'!$A$14, IF(AND($F89&gt;='2016 Overview'!$B$13,$F89&lt;='2016 Overview'!$C$13),'2016 Overview'!$A$13, IF(AND($F89&gt;='2016 Overview'!$B$12,$F89&lt;='2016 Overview'!$C$12),'2016 Overview'!$A$12,IF(AND($F89&gt;='2016 Overview'!$B$11,$F89&lt;='2016 Overview'!$C$11),'2016 Overview'!$A$11,IF(AND($F89&gt;='2016 Overview'!$B$10,$F89&lt;='2016 Overview'!$C$10),'2016 Overview'!$A$10,IF(AND($F89&gt;='2016 Overview'!$B$9,$F89&lt;='2016 Overview'!$C$9),'2016 Overview'!$A$9,IF(AND($F89&gt;='2016 Overview'!$B$8,$F89&lt;='2016 Overview'!$C$8),'2016 Overview'!$A$7,IF(AND($F89&gt;='2016 Overview'!$B$7,$F89&lt;='2016 Overview'!$C$7),'2016 Overview'!$A$7,IF(AND($F89&gt;='2016 Overview'!$B$6,$F89&lt;='2016 Overview'!$C$6),'2016 Overview'!$A$6,IF(AND($F89&gt;='2016 Overview'!$B$5,$F89&lt;='2016 Overview'!$C$5),'2016 Overview'!$A$5,))))))))))))))</f>
        <v>L</v>
      </c>
      <c r="C89" s="35" t="s">
        <v>148</v>
      </c>
      <c r="D89" s="26"/>
      <c r="E89" s="35" t="s">
        <v>146</v>
      </c>
      <c r="F89" s="44">
        <v>49048.35</v>
      </c>
      <c r="G89" s="36">
        <f>H89/F89</f>
        <v>0.33333333333333331</v>
      </c>
      <c r="H89" s="44">
        <v>16349.449999999999</v>
      </c>
      <c r="I89" s="44"/>
      <c r="J89" s="57">
        <v>0</v>
      </c>
      <c r="K89" s="44">
        <v>16349.449999999999</v>
      </c>
      <c r="L89" s="43">
        <v>40882</v>
      </c>
      <c r="M89" s="28">
        <v>42156</v>
      </c>
      <c r="N89" s="37">
        <f>M89-L89</f>
        <v>1274</v>
      </c>
      <c r="O89" s="38">
        <f>K89/N89</f>
        <v>12.833163265306121</v>
      </c>
    </row>
    <row r="90" spans="1:15" x14ac:dyDescent="0.25">
      <c r="A90" s="35">
        <v>2015</v>
      </c>
      <c r="B90" s="26" t="str">
        <f>IF(AND($F90&gt;='2016 Overview'!$B$18,$F90&lt;='2016 Overview'!$C$18),'2016 Overview'!$A$18,IF(AND($F90&gt;='2016 Overview'!$B$17,$F90&lt;='2016 Overview'!$C$17),'2016 Overview'!$A$17, IF(AND($F90&gt;='2016 Overview'!$B$16,$F90&lt;='2016 Overview'!$C$16),'2016 Overview'!$A$16, IF(AND($F90&gt;='2016 Overview'!$B$15,$F90&lt;='2016 Overview'!$C$15),'2016 Overview'!$A$15, IF(AND($F90&gt;='2016 Overview'!$B$14,$F90&lt;='2016 Overview'!$C$14),'2016 Overview'!$A$14, IF(AND($F90&gt;='2016 Overview'!$B$13,$F90&lt;='2016 Overview'!$C$13),'2016 Overview'!$A$13, IF(AND($F90&gt;='2016 Overview'!$B$12,$F90&lt;='2016 Overview'!$C$12),'2016 Overview'!$A$12,IF(AND($F90&gt;='2016 Overview'!$B$11,$F90&lt;='2016 Overview'!$C$11),'2016 Overview'!$A$11,IF(AND($F90&gt;='2016 Overview'!$B$10,$F90&lt;='2016 Overview'!$C$10),'2016 Overview'!$A$10,IF(AND($F90&gt;='2016 Overview'!$B$9,$F90&lt;='2016 Overview'!$C$9),'2016 Overview'!$A$9,IF(AND($F90&gt;='2016 Overview'!$B$8,$F90&lt;='2016 Overview'!$C$8),'2016 Overview'!$A$7,IF(AND($F90&gt;='2016 Overview'!$B$7,$F90&lt;='2016 Overview'!$C$7),'2016 Overview'!$A$7,IF(AND($F90&gt;='2016 Overview'!$B$6,$F90&lt;='2016 Overview'!$C$6),'2016 Overview'!$A$6,IF(AND($F90&gt;='2016 Overview'!$B$5,$F90&lt;='2016 Overview'!$C$5),'2016 Overview'!$A$5,))))))))))))))</f>
        <v>L</v>
      </c>
      <c r="C90" s="35" t="s">
        <v>148</v>
      </c>
      <c r="D90" s="26"/>
      <c r="E90" s="35" t="s">
        <v>146</v>
      </c>
      <c r="F90" s="44">
        <v>48500</v>
      </c>
      <c r="G90" s="36">
        <f>H90/F90</f>
        <v>0.33333319587628868</v>
      </c>
      <c r="H90" s="44">
        <v>16166.66</v>
      </c>
      <c r="I90" s="44"/>
      <c r="J90" s="57">
        <v>0</v>
      </c>
      <c r="K90" s="44">
        <v>16166.66</v>
      </c>
      <c r="L90" s="43">
        <v>41171</v>
      </c>
      <c r="M90" s="28">
        <v>42156</v>
      </c>
      <c r="N90" s="37">
        <f>M90-L90</f>
        <v>985</v>
      </c>
      <c r="O90" s="38">
        <f>K90/N90</f>
        <v>16.412852791878173</v>
      </c>
    </row>
    <row r="91" spans="1:15" x14ac:dyDescent="0.25">
      <c r="A91" s="35">
        <v>2015</v>
      </c>
      <c r="B91" s="26" t="str">
        <f>IF(AND($F91&gt;='2016 Overview'!$B$18,$F91&lt;='2016 Overview'!$C$18),'2016 Overview'!$A$18,IF(AND($F91&gt;='2016 Overview'!$B$17,$F91&lt;='2016 Overview'!$C$17),'2016 Overview'!$A$17, IF(AND($F91&gt;='2016 Overview'!$B$16,$F91&lt;='2016 Overview'!$C$16),'2016 Overview'!$A$16, IF(AND($F91&gt;='2016 Overview'!$B$15,$F91&lt;='2016 Overview'!$C$15),'2016 Overview'!$A$15, IF(AND($F91&gt;='2016 Overview'!$B$14,$F91&lt;='2016 Overview'!$C$14),'2016 Overview'!$A$14, IF(AND($F91&gt;='2016 Overview'!$B$13,$F91&lt;='2016 Overview'!$C$13),'2016 Overview'!$A$13, IF(AND($F91&gt;='2016 Overview'!$B$12,$F91&lt;='2016 Overview'!$C$12),'2016 Overview'!$A$12,IF(AND($F91&gt;='2016 Overview'!$B$11,$F91&lt;='2016 Overview'!$C$11),'2016 Overview'!$A$11,IF(AND($F91&gt;='2016 Overview'!$B$10,$F91&lt;='2016 Overview'!$C$10),'2016 Overview'!$A$10,IF(AND($F91&gt;='2016 Overview'!$B$9,$F91&lt;='2016 Overview'!$C$9),'2016 Overview'!$A$9,IF(AND($F91&gt;='2016 Overview'!$B$8,$F91&lt;='2016 Overview'!$C$8),'2016 Overview'!$A$7,IF(AND($F91&gt;='2016 Overview'!$B$7,$F91&lt;='2016 Overview'!$C$7),'2016 Overview'!$A$7,IF(AND($F91&gt;='2016 Overview'!$B$6,$F91&lt;='2016 Overview'!$C$6),'2016 Overview'!$A$6,IF(AND($F91&gt;='2016 Overview'!$B$5,$F91&lt;='2016 Overview'!$C$5),'2016 Overview'!$A$5,))))))))))))))</f>
        <v>L</v>
      </c>
      <c r="C91" s="35" t="s">
        <v>148</v>
      </c>
      <c r="D91" s="26"/>
      <c r="E91" s="35" t="s">
        <v>146</v>
      </c>
      <c r="F91" s="44">
        <v>47500</v>
      </c>
      <c r="G91" s="36">
        <f>H91/F91</f>
        <v>0.33333326315789474</v>
      </c>
      <c r="H91" s="44">
        <v>15833.33</v>
      </c>
      <c r="I91" s="44"/>
      <c r="J91" s="57">
        <v>0</v>
      </c>
      <c r="K91" s="44">
        <v>15833.33</v>
      </c>
      <c r="L91" s="43">
        <v>41556</v>
      </c>
      <c r="M91" s="28">
        <v>42156</v>
      </c>
      <c r="N91" s="37">
        <f>M91-L91</f>
        <v>600</v>
      </c>
      <c r="O91" s="38">
        <f>K91/N91</f>
        <v>26.388883333333332</v>
      </c>
    </row>
    <row r="92" spans="1:15" x14ac:dyDescent="0.25">
      <c r="A92" s="35">
        <v>2015</v>
      </c>
      <c r="B92" s="26" t="str">
        <f>IF(AND($F92&gt;='2016 Overview'!$B$18,$F92&lt;='2016 Overview'!$C$18),'2016 Overview'!$A$18,IF(AND($F92&gt;='2016 Overview'!$B$17,$F92&lt;='2016 Overview'!$C$17),'2016 Overview'!$A$17, IF(AND($F92&gt;='2016 Overview'!$B$16,$F92&lt;='2016 Overview'!$C$16),'2016 Overview'!$A$16, IF(AND($F92&gt;='2016 Overview'!$B$15,$F92&lt;='2016 Overview'!$C$15),'2016 Overview'!$A$15, IF(AND($F92&gt;='2016 Overview'!$B$14,$F92&lt;='2016 Overview'!$C$14),'2016 Overview'!$A$14, IF(AND($F92&gt;='2016 Overview'!$B$13,$F92&lt;='2016 Overview'!$C$13),'2016 Overview'!$A$13, IF(AND($F92&gt;='2016 Overview'!$B$12,$F92&lt;='2016 Overview'!$C$12),'2016 Overview'!$A$12,IF(AND($F92&gt;='2016 Overview'!$B$11,$F92&lt;='2016 Overview'!$C$11),'2016 Overview'!$A$11,IF(AND($F92&gt;='2016 Overview'!$B$10,$F92&lt;='2016 Overview'!$C$10),'2016 Overview'!$A$10,IF(AND($F92&gt;='2016 Overview'!$B$9,$F92&lt;='2016 Overview'!$C$9),'2016 Overview'!$A$9,IF(AND($F92&gt;='2016 Overview'!$B$8,$F92&lt;='2016 Overview'!$C$8),'2016 Overview'!$A$7,IF(AND($F92&gt;='2016 Overview'!$B$7,$F92&lt;='2016 Overview'!$C$7),'2016 Overview'!$A$7,IF(AND($F92&gt;='2016 Overview'!$B$6,$F92&lt;='2016 Overview'!$C$6),'2016 Overview'!$A$6,IF(AND($F92&gt;='2016 Overview'!$B$5,$F92&lt;='2016 Overview'!$C$5),'2016 Overview'!$A$5,))))))))))))))</f>
        <v>L</v>
      </c>
      <c r="C92" s="35" t="s">
        <v>148</v>
      </c>
      <c r="D92" s="26"/>
      <c r="E92" s="35" t="s">
        <v>146</v>
      </c>
      <c r="F92" s="44">
        <v>46147.96</v>
      </c>
      <c r="G92" s="36">
        <f>H92/F92</f>
        <v>0.3333332611018992</v>
      </c>
      <c r="H92" s="44">
        <v>15382.65</v>
      </c>
      <c r="I92" s="44"/>
      <c r="J92" s="57">
        <v>0</v>
      </c>
      <c r="K92" s="44">
        <v>15382.65</v>
      </c>
      <c r="L92" s="43">
        <v>40597</v>
      </c>
      <c r="M92" s="28">
        <v>42156</v>
      </c>
      <c r="N92" s="37">
        <f>M92-L92</f>
        <v>1559</v>
      </c>
      <c r="O92" s="38">
        <f>K92/N92</f>
        <v>9.8669980756895441</v>
      </c>
    </row>
    <row r="93" spans="1:15" x14ac:dyDescent="0.25">
      <c r="A93" s="35">
        <v>2015</v>
      </c>
      <c r="B93" s="26" t="str">
        <f>IF(AND($F93&gt;='2016 Overview'!$B$18,$F93&lt;='2016 Overview'!$C$18),'2016 Overview'!$A$18,IF(AND($F93&gt;='2016 Overview'!$B$17,$F93&lt;='2016 Overview'!$C$17),'2016 Overview'!$A$17, IF(AND($F93&gt;='2016 Overview'!$B$16,$F93&lt;='2016 Overview'!$C$16),'2016 Overview'!$A$16, IF(AND($F93&gt;='2016 Overview'!$B$15,$F93&lt;='2016 Overview'!$C$15),'2016 Overview'!$A$15, IF(AND($F93&gt;='2016 Overview'!$B$14,$F93&lt;='2016 Overview'!$C$14),'2016 Overview'!$A$14, IF(AND($F93&gt;='2016 Overview'!$B$13,$F93&lt;='2016 Overview'!$C$13),'2016 Overview'!$A$13, IF(AND($F93&gt;='2016 Overview'!$B$12,$F93&lt;='2016 Overview'!$C$12),'2016 Overview'!$A$12,IF(AND($F93&gt;='2016 Overview'!$B$11,$F93&lt;='2016 Overview'!$C$11),'2016 Overview'!$A$11,IF(AND($F93&gt;='2016 Overview'!$B$10,$F93&lt;='2016 Overview'!$C$10),'2016 Overview'!$A$10,IF(AND($F93&gt;='2016 Overview'!$B$9,$F93&lt;='2016 Overview'!$C$9),'2016 Overview'!$A$9,IF(AND($F93&gt;='2016 Overview'!$B$8,$F93&lt;='2016 Overview'!$C$8),'2016 Overview'!$A$7,IF(AND($F93&gt;='2016 Overview'!$B$7,$F93&lt;='2016 Overview'!$C$7),'2016 Overview'!$A$7,IF(AND($F93&gt;='2016 Overview'!$B$6,$F93&lt;='2016 Overview'!$C$6),'2016 Overview'!$A$6,IF(AND($F93&gt;='2016 Overview'!$B$5,$F93&lt;='2016 Overview'!$C$5),'2016 Overview'!$A$5,))))))))))))))</f>
        <v>L</v>
      </c>
      <c r="C93" s="35" t="s">
        <v>148</v>
      </c>
      <c r="D93" s="26"/>
      <c r="E93" s="35" t="s">
        <v>146</v>
      </c>
      <c r="F93" s="44">
        <v>45000</v>
      </c>
      <c r="G93" s="36">
        <f>H93/F93</f>
        <v>0.33333333333333331</v>
      </c>
      <c r="H93" s="44">
        <v>15000</v>
      </c>
      <c r="I93" s="44"/>
      <c r="J93" s="57">
        <v>0</v>
      </c>
      <c r="K93" s="44">
        <v>15000</v>
      </c>
      <c r="L93" s="43">
        <v>41450</v>
      </c>
      <c r="M93" s="28">
        <v>42156</v>
      </c>
      <c r="N93" s="37">
        <f>M93-L93</f>
        <v>706</v>
      </c>
      <c r="O93" s="38">
        <f>K93/N93</f>
        <v>21.246458923512748</v>
      </c>
    </row>
    <row r="94" spans="1:15" x14ac:dyDescent="0.25">
      <c r="A94" s="35">
        <v>2015</v>
      </c>
      <c r="B94" s="26" t="str">
        <f>IF(AND($F94&gt;='2016 Overview'!$B$18,$F94&lt;='2016 Overview'!$C$18),'2016 Overview'!$A$18,IF(AND($F94&gt;='2016 Overview'!$B$17,$F94&lt;='2016 Overview'!$C$17),'2016 Overview'!$A$17, IF(AND($F94&gt;='2016 Overview'!$B$16,$F94&lt;='2016 Overview'!$C$16),'2016 Overview'!$A$16, IF(AND($F94&gt;='2016 Overview'!$B$15,$F94&lt;='2016 Overview'!$C$15),'2016 Overview'!$A$15, IF(AND($F94&gt;='2016 Overview'!$B$14,$F94&lt;='2016 Overview'!$C$14),'2016 Overview'!$A$14, IF(AND($F94&gt;='2016 Overview'!$B$13,$F94&lt;='2016 Overview'!$C$13),'2016 Overview'!$A$13, IF(AND($F94&gt;='2016 Overview'!$B$12,$F94&lt;='2016 Overview'!$C$12),'2016 Overview'!$A$12,IF(AND($F94&gt;='2016 Overview'!$B$11,$F94&lt;='2016 Overview'!$C$11),'2016 Overview'!$A$11,IF(AND($F94&gt;='2016 Overview'!$B$10,$F94&lt;='2016 Overview'!$C$10),'2016 Overview'!$A$10,IF(AND($F94&gt;='2016 Overview'!$B$9,$F94&lt;='2016 Overview'!$C$9),'2016 Overview'!$A$9,IF(AND($F94&gt;='2016 Overview'!$B$8,$F94&lt;='2016 Overview'!$C$8),'2016 Overview'!$A$7,IF(AND($F94&gt;='2016 Overview'!$B$7,$F94&lt;='2016 Overview'!$C$7),'2016 Overview'!$A$7,IF(AND($F94&gt;='2016 Overview'!$B$6,$F94&lt;='2016 Overview'!$C$6),'2016 Overview'!$A$6,IF(AND($F94&gt;='2016 Overview'!$B$5,$F94&lt;='2016 Overview'!$C$5),'2016 Overview'!$A$5,))))))))))))))</f>
        <v>L</v>
      </c>
      <c r="C94" s="35" t="s">
        <v>148</v>
      </c>
      <c r="D94" s="26"/>
      <c r="E94" s="35" t="s">
        <v>146</v>
      </c>
      <c r="F94" s="44">
        <v>44548</v>
      </c>
      <c r="G94" s="36">
        <f>H94/F94</f>
        <v>0.33333325850767709</v>
      </c>
      <c r="H94" s="44">
        <v>14849.33</v>
      </c>
      <c r="I94" s="44"/>
      <c r="J94" s="57">
        <v>-3000</v>
      </c>
      <c r="K94" s="44">
        <v>11849.33</v>
      </c>
      <c r="L94" s="43">
        <v>41830</v>
      </c>
      <c r="M94" s="28">
        <v>42156</v>
      </c>
      <c r="N94" s="37">
        <f>M94-L94</f>
        <v>326</v>
      </c>
      <c r="O94" s="38">
        <f>K94/N94</f>
        <v>36.347638036809819</v>
      </c>
    </row>
    <row r="95" spans="1:15" x14ac:dyDescent="0.25">
      <c r="A95" s="35">
        <v>2015</v>
      </c>
      <c r="B95" s="26" t="str">
        <f>IF(AND($F95&gt;='2016 Overview'!$B$18,$F95&lt;='2016 Overview'!$C$18),'2016 Overview'!$A$18,IF(AND($F95&gt;='2016 Overview'!$B$17,$F95&lt;='2016 Overview'!$C$17),'2016 Overview'!$A$17, IF(AND($F95&gt;='2016 Overview'!$B$16,$F95&lt;='2016 Overview'!$C$16),'2016 Overview'!$A$16, IF(AND($F95&gt;='2016 Overview'!$B$15,$F95&lt;='2016 Overview'!$C$15),'2016 Overview'!$A$15, IF(AND($F95&gt;='2016 Overview'!$B$14,$F95&lt;='2016 Overview'!$C$14),'2016 Overview'!$A$14, IF(AND($F95&gt;='2016 Overview'!$B$13,$F95&lt;='2016 Overview'!$C$13),'2016 Overview'!$A$13, IF(AND($F95&gt;='2016 Overview'!$B$12,$F95&lt;='2016 Overview'!$C$12),'2016 Overview'!$A$12,IF(AND($F95&gt;='2016 Overview'!$B$11,$F95&lt;='2016 Overview'!$C$11),'2016 Overview'!$A$11,IF(AND($F95&gt;='2016 Overview'!$B$10,$F95&lt;='2016 Overview'!$C$10),'2016 Overview'!$A$10,IF(AND($F95&gt;='2016 Overview'!$B$9,$F95&lt;='2016 Overview'!$C$9),'2016 Overview'!$A$9,IF(AND($F95&gt;='2016 Overview'!$B$8,$F95&lt;='2016 Overview'!$C$8),'2016 Overview'!$A$7,IF(AND($F95&gt;='2016 Overview'!$B$7,$F95&lt;='2016 Overview'!$C$7),'2016 Overview'!$A$7,IF(AND($F95&gt;='2016 Overview'!$B$6,$F95&lt;='2016 Overview'!$C$6),'2016 Overview'!$A$6,IF(AND($F95&gt;='2016 Overview'!$B$5,$F95&lt;='2016 Overview'!$C$5),'2016 Overview'!$A$5,))))))))))))))</f>
        <v>L</v>
      </c>
      <c r="C95" s="35" t="s">
        <v>148</v>
      </c>
      <c r="D95" s="26"/>
      <c r="E95" s="35" t="s">
        <v>146</v>
      </c>
      <c r="F95" s="44">
        <v>44071.24</v>
      </c>
      <c r="G95" s="36">
        <f>H95/F95</f>
        <v>0.3333332576982177</v>
      </c>
      <c r="H95" s="44">
        <v>14690.41</v>
      </c>
      <c r="I95" s="44"/>
      <c r="J95" s="57">
        <v>-5523.75</v>
      </c>
      <c r="K95" s="44">
        <v>9166.66</v>
      </c>
      <c r="L95" s="43">
        <v>40977</v>
      </c>
      <c r="M95" s="28">
        <v>42156</v>
      </c>
      <c r="N95" s="37">
        <f>M95-L95</f>
        <v>1179</v>
      </c>
      <c r="O95" s="38">
        <f>K95/N95</f>
        <v>7.7749448685326543</v>
      </c>
    </row>
    <row r="96" spans="1:15" x14ac:dyDescent="0.25">
      <c r="A96" s="35">
        <v>2015</v>
      </c>
      <c r="B96" s="26" t="str">
        <f>IF(AND($F96&gt;='2016 Overview'!$B$18,$F96&lt;='2016 Overview'!$C$18),'2016 Overview'!$A$18,IF(AND($F96&gt;='2016 Overview'!$B$17,$F96&lt;='2016 Overview'!$C$17),'2016 Overview'!$A$17, IF(AND($F96&gt;='2016 Overview'!$B$16,$F96&lt;='2016 Overview'!$C$16),'2016 Overview'!$A$16, IF(AND($F96&gt;='2016 Overview'!$B$15,$F96&lt;='2016 Overview'!$C$15),'2016 Overview'!$A$15, IF(AND($F96&gt;='2016 Overview'!$B$14,$F96&lt;='2016 Overview'!$C$14),'2016 Overview'!$A$14, IF(AND($F96&gt;='2016 Overview'!$B$13,$F96&lt;='2016 Overview'!$C$13),'2016 Overview'!$A$13, IF(AND($F96&gt;='2016 Overview'!$B$12,$F96&lt;='2016 Overview'!$C$12),'2016 Overview'!$A$12,IF(AND($F96&gt;='2016 Overview'!$B$11,$F96&lt;='2016 Overview'!$C$11),'2016 Overview'!$A$11,IF(AND($F96&gt;='2016 Overview'!$B$10,$F96&lt;='2016 Overview'!$C$10),'2016 Overview'!$A$10,IF(AND($F96&gt;='2016 Overview'!$B$9,$F96&lt;='2016 Overview'!$C$9),'2016 Overview'!$A$9,IF(AND($F96&gt;='2016 Overview'!$B$8,$F96&lt;='2016 Overview'!$C$8),'2016 Overview'!$A$7,IF(AND($F96&gt;='2016 Overview'!$B$7,$F96&lt;='2016 Overview'!$C$7),'2016 Overview'!$A$7,IF(AND($F96&gt;='2016 Overview'!$B$6,$F96&lt;='2016 Overview'!$C$6),'2016 Overview'!$A$6,IF(AND($F96&gt;='2016 Overview'!$B$5,$F96&lt;='2016 Overview'!$C$5),'2016 Overview'!$A$5,))))))))))))))</f>
        <v>L</v>
      </c>
      <c r="C96" s="35" t="s">
        <v>148</v>
      </c>
      <c r="D96" s="26"/>
      <c r="E96" s="35" t="s">
        <v>146</v>
      </c>
      <c r="F96" s="44">
        <v>40774.120000000003</v>
      </c>
      <c r="G96" s="36">
        <f>H96/F96</f>
        <v>0.33333349683573793</v>
      </c>
      <c r="H96" s="44">
        <v>13591.38</v>
      </c>
      <c r="I96" s="44"/>
      <c r="J96" s="57">
        <v>-6000</v>
      </c>
      <c r="K96" s="44">
        <v>7591.38</v>
      </c>
      <c r="L96" s="43">
        <v>41690</v>
      </c>
      <c r="M96" s="28">
        <v>42156</v>
      </c>
      <c r="N96" s="37">
        <f>M96-L96</f>
        <v>466</v>
      </c>
      <c r="O96" s="38">
        <f>K96/N96</f>
        <v>16.290515021459228</v>
      </c>
    </row>
    <row r="97" spans="1:15" x14ac:dyDescent="0.25">
      <c r="A97" s="35">
        <v>2015</v>
      </c>
      <c r="B97" s="26" t="str">
        <f>IF(AND($F97&gt;='2016 Overview'!$B$18,$F97&lt;='2016 Overview'!$C$18),'2016 Overview'!$A$18,IF(AND($F97&gt;='2016 Overview'!$B$17,$F97&lt;='2016 Overview'!$C$17),'2016 Overview'!$A$17, IF(AND($F97&gt;='2016 Overview'!$B$16,$F97&lt;='2016 Overview'!$C$16),'2016 Overview'!$A$16, IF(AND($F97&gt;='2016 Overview'!$B$15,$F97&lt;='2016 Overview'!$C$15),'2016 Overview'!$A$15, IF(AND($F97&gt;='2016 Overview'!$B$14,$F97&lt;='2016 Overview'!$C$14),'2016 Overview'!$A$14, IF(AND($F97&gt;='2016 Overview'!$B$13,$F97&lt;='2016 Overview'!$C$13),'2016 Overview'!$A$13, IF(AND($F97&gt;='2016 Overview'!$B$12,$F97&lt;='2016 Overview'!$C$12),'2016 Overview'!$A$12,IF(AND($F97&gt;='2016 Overview'!$B$11,$F97&lt;='2016 Overview'!$C$11),'2016 Overview'!$A$11,IF(AND($F97&gt;='2016 Overview'!$B$10,$F97&lt;='2016 Overview'!$C$10),'2016 Overview'!$A$10,IF(AND($F97&gt;='2016 Overview'!$B$9,$F97&lt;='2016 Overview'!$C$9),'2016 Overview'!$A$9,IF(AND($F97&gt;='2016 Overview'!$B$8,$F97&lt;='2016 Overview'!$C$8),'2016 Overview'!$A$7,IF(AND($F97&gt;='2016 Overview'!$B$7,$F97&lt;='2016 Overview'!$C$7),'2016 Overview'!$A$7,IF(AND($F97&gt;='2016 Overview'!$B$6,$F97&lt;='2016 Overview'!$C$6),'2016 Overview'!$A$6,IF(AND($F97&gt;='2016 Overview'!$B$5,$F97&lt;='2016 Overview'!$C$5),'2016 Overview'!$A$5,))))))))))))))</f>
        <v>L</v>
      </c>
      <c r="C97" s="35" t="s">
        <v>148</v>
      </c>
      <c r="D97" s="26"/>
      <c r="E97" s="35" t="s">
        <v>146</v>
      </c>
      <c r="F97" s="44">
        <v>40000</v>
      </c>
      <c r="G97" s="36">
        <f>H97/F97</f>
        <v>0.33333325000000003</v>
      </c>
      <c r="H97" s="44">
        <v>13333.33</v>
      </c>
      <c r="I97" s="44"/>
      <c r="J97" s="57">
        <v>0</v>
      </c>
      <c r="K97" s="44">
        <v>13333.33</v>
      </c>
      <c r="L97" s="43">
        <v>41226</v>
      </c>
      <c r="M97" s="28">
        <v>42156</v>
      </c>
      <c r="N97" s="37">
        <f>M97-L97</f>
        <v>930</v>
      </c>
      <c r="O97" s="38">
        <f>K97/N97</f>
        <v>14.336913978494623</v>
      </c>
    </row>
    <row r="98" spans="1:15" x14ac:dyDescent="0.25">
      <c r="A98" s="35">
        <v>2015</v>
      </c>
      <c r="B98" s="26" t="str">
        <f>IF(AND($F98&gt;='2016 Overview'!$B$18,$F98&lt;='2016 Overview'!$C$18),'2016 Overview'!$A$18,IF(AND($F98&gt;='2016 Overview'!$B$17,$F98&lt;='2016 Overview'!$C$17),'2016 Overview'!$A$17, IF(AND($F98&gt;='2016 Overview'!$B$16,$F98&lt;='2016 Overview'!$C$16),'2016 Overview'!$A$16, IF(AND($F98&gt;='2016 Overview'!$B$15,$F98&lt;='2016 Overview'!$C$15),'2016 Overview'!$A$15, IF(AND($F98&gt;='2016 Overview'!$B$14,$F98&lt;='2016 Overview'!$C$14),'2016 Overview'!$A$14, IF(AND($F98&gt;='2016 Overview'!$B$13,$F98&lt;='2016 Overview'!$C$13),'2016 Overview'!$A$13, IF(AND($F98&gt;='2016 Overview'!$B$12,$F98&lt;='2016 Overview'!$C$12),'2016 Overview'!$A$12,IF(AND($F98&gt;='2016 Overview'!$B$11,$F98&lt;='2016 Overview'!$C$11),'2016 Overview'!$A$11,IF(AND($F98&gt;='2016 Overview'!$B$10,$F98&lt;='2016 Overview'!$C$10),'2016 Overview'!$A$10,IF(AND($F98&gt;='2016 Overview'!$B$9,$F98&lt;='2016 Overview'!$C$9),'2016 Overview'!$A$9,IF(AND($F98&gt;='2016 Overview'!$B$8,$F98&lt;='2016 Overview'!$C$8),'2016 Overview'!$A$7,IF(AND($F98&gt;='2016 Overview'!$B$7,$F98&lt;='2016 Overview'!$C$7),'2016 Overview'!$A$7,IF(AND($F98&gt;='2016 Overview'!$B$6,$F98&lt;='2016 Overview'!$C$6),'2016 Overview'!$A$6,IF(AND($F98&gt;='2016 Overview'!$B$5,$F98&lt;='2016 Overview'!$C$5),'2016 Overview'!$A$5,))))))))))))))</f>
        <v>L</v>
      </c>
      <c r="C98" s="35" t="s">
        <v>148</v>
      </c>
      <c r="D98" s="26"/>
      <c r="E98" s="35" t="s">
        <v>146</v>
      </c>
      <c r="F98" s="44">
        <v>38647.39</v>
      </c>
      <c r="G98" s="36">
        <f>H98/F98</f>
        <v>0.3333332470834382</v>
      </c>
      <c r="H98" s="44">
        <v>12882.46</v>
      </c>
      <c r="I98" s="44"/>
      <c r="J98" s="57">
        <v>0</v>
      </c>
      <c r="K98" s="44">
        <v>12882.46</v>
      </c>
      <c r="L98" s="43">
        <v>42025</v>
      </c>
      <c r="M98" s="28">
        <v>42156</v>
      </c>
      <c r="N98" s="37">
        <f>M98-L98</f>
        <v>131</v>
      </c>
      <c r="O98" s="38">
        <f>K98/N98</f>
        <v>98.33938931297709</v>
      </c>
    </row>
    <row r="99" spans="1:15" x14ac:dyDescent="0.25">
      <c r="A99" s="35">
        <v>2015</v>
      </c>
      <c r="B99" s="26" t="str">
        <f>IF(AND($F99&gt;='2016 Overview'!$B$18,$F99&lt;='2016 Overview'!$C$18),'2016 Overview'!$A$18,IF(AND($F99&gt;='2016 Overview'!$B$17,$F99&lt;='2016 Overview'!$C$17),'2016 Overview'!$A$17, IF(AND($F99&gt;='2016 Overview'!$B$16,$F99&lt;='2016 Overview'!$C$16),'2016 Overview'!$A$16, IF(AND($F99&gt;='2016 Overview'!$B$15,$F99&lt;='2016 Overview'!$C$15),'2016 Overview'!$A$15, IF(AND($F99&gt;='2016 Overview'!$B$14,$F99&lt;='2016 Overview'!$C$14),'2016 Overview'!$A$14, IF(AND($F99&gt;='2016 Overview'!$B$13,$F99&lt;='2016 Overview'!$C$13),'2016 Overview'!$A$13, IF(AND($F99&gt;='2016 Overview'!$B$12,$F99&lt;='2016 Overview'!$C$12),'2016 Overview'!$A$12,IF(AND($F99&gt;='2016 Overview'!$B$11,$F99&lt;='2016 Overview'!$C$11),'2016 Overview'!$A$11,IF(AND($F99&gt;='2016 Overview'!$B$10,$F99&lt;='2016 Overview'!$C$10),'2016 Overview'!$A$10,IF(AND($F99&gt;='2016 Overview'!$B$9,$F99&lt;='2016 Overview'!$C$9),'2016 Overview'!$A$9,IF(AND($F99&gt;='2016 Overview'!$B$8,$F99&lt;='2016 Overview'!$C$8),'2016 Overview'!$A$7,IF(AND($F99&gt;='2016 Overview'!$B$7,$F99&lt;='2016 Overview'!$C$7),'2016 Overview'!$A$7,IF(AND($F99&gt;='2016 Overview'!$B$6,$F99&lt;='2016 Overview'!$C$6),'2016 Overview'!$A$6,IF(AND($F99&gt;='2016 Overview'!$B$5,$F99&lt;='2016 Overview'!$C$5),'2016 Overview'!$A$5,))))))))))))))</f>
        <v>L</v>
      </c>
      <c r="C99" s="35" t="s">
        <v>148</v>
      </c>
      <c r="D99" s="26"/>
      <c r="E99" s="35" t="s">
        <v>146</v>
      </c>
      <c r="F99" s="44">
        <v>38524.1</v>
      </c>
      <c r="G99" s="36">
        <f>H99/F99</f>
        <v>0.33333316028148618</v>
      </c>
      <c r="H99" s="44">
        <v>12841.36</v>
      </c>
      <c r="I99" s="44"/>
      <c r="J99" s="57">
        <v>-2000</v>
      </c>
      <c r="K99" s="44">
        <v>10841.36</v>
      </c>
      <c r="L99" s="43">
        <v>41549</v>
      </c>
      <c r="M99" s="28">
        <v>42156</v>
      </c>
      <c r="N99" s="37">
        <f>M99-L99</f>
        <v>607</v>
      </c>
      <c r="O99" s="38">
        <f>K99/N99</f>
        <v>17.860560131795719</v>
      </c>
    </row>
    <row r="100" spans="1:15" x14ac:dyDescent="0.25">
      <c r="A100" s="35">
        <v>2015</v>
      </c>
      <c r="B100" s="26" t="str">
        <f>IF(AND($F100&gt;='2016 Overview'!$B$18,$F100&lt;='2016 Overview'!$C$18),'2016 Overview'!$A$18,IF(AND($F100&gt;='2016 Overview'!$B$17,$F100&lt;='2016 Overview'!$C$17),'2016 Overview'!$A$17, IF(AND($F100&gt;='2016 Overview'!$B$16,$F100&lt;='2016 Overview'!$C$16),'2016 Overview'!$A$16, IF(AND($F100&gt;='2016 Overview'!$B$15,$F100&lt;='2016 Overview'!$C$15),'2016 Overview'!$A$15, IF(AND($F100&gt;='2016 Overview'!$B$14,$F100&lt;='2016 Overview'!$C$14),'2016 Overview'!$A$14, IF(AND($F100&gt;='2016 Overview'!$B$13,$F100&lt;='2016 Overview'!$C$13),'2016 Overview'!$A$13, IF(AND($F100&gt;='2016 Overview'!$B$12,$F100&lt;='2016 Overview'!$C$12),'2016 Overview'!$A$12,IF(AND($F100&gt;='2016 Overview'!$B$11,$F100&lt;='2016 Overview'!$C$11),'2016 Overview'!$A$11,IF(AND($F100&gt;='2016 Overview'!$B$10,$F100&lt;='2016 Overview'!$C$10),'2016 Overview'!$A$10,IF(AND($F100&gt;='2016 Overview'!$B$9,$F100&lt;='2016 Overview'!$C$9),'2016 Overview'!$A$9,IF(AND($F100&gt;='2016 Overview'!$B$8,$F100&lt;='2016 Overview'!$C$8),'2016 Overview'!$A$7,IF(AND($F100&gt;='2016 Overview'!$B$7,$F100&lt;='2016 Overview'!$C$7),'2016 Overview'!$A$7,IF(AND($F100&gt;='2016 Overview'!$B$6,$F100&lt;='2016 Overview'!$C$6),'2016 Overview'!$A$6,IF(AND($F100&gt;='2016 Overview'!$B$5,$F100&lt;='2016 Overview'!$C$5),'2016 Overview'!$A$5,))))))))))))))</f>
        <v>L</v>
      </c>
      <c r="C100" s="35" t="s">
        <v>148</v>
      </c>
      <c r="D100" s="26"/>
      <c r="E100" s="35" t="s">
        <v>146</v>
      </c>
      <c r="F100" s="44">
        <v>38500</v>
      </c>
      <c r="G100" s="36">
        <f>H100/F100</f>
        <v>0.33333324675324677</v>
      </c>
      <c r="H100" s="44">
        <v>12833.33</v>
      </c>
      <c r="I100" s="44"/>
      <c r="J100" s="57">
        <v>-3333.33</v>
      </c>
      <c r="K100" s="44">
        <v>9500</v>
      </c>
      <c r="L100" s="43">
        <v>41604</v>
      </c>
      <c r="M100" s="28">
        <v>42156</v>
      </c>
      <c r="N100" s="37">
        <f>M100-L100</f>
        <v>552</v>
      </c>
      <c r="O100" s="38">
        <f>K100/N100</f>
        <v>17.210144927536231</v>
      </c>
    </row>
    <row r="101" spans="1:15" x14ac:dyDescent="0.25">
      <c r="A101" s="35">
        <v>2015</v>
      </c>
      <c r="B101" s="26" t="str">
        <f>IF(AND($F101&gt;='2016 Overview'!$B$18,$F101&lt;='2016 Overview'!$C$18),'2016 Overview'!$A$18,IF(AND($F101&gt;='2016 Overview'!$B$17,$F101&lt;='2016 Overview'!$C$17),'2016 Overview'!$A$17, IF(AND($F101&gt;='2016 Overview'!$B$16,$F101&lt;='2016 Overview'!$C$16),'2016 Overview'!$A$16, IF(AND($F101&gt;='2016 Overview'!$B$15,$F101&lt;='2016 Overview'!$C$15),'2016 Overview'!$A$15, IF(AND($F101&gt;='2016 Overview'!$B$14,$F101&lt;='2016 Overview'!$C$14),'2016 Overview'!$A$14, IF(AND($F101&gt;='2016 Overview'!$B$13,$F101&lt;='2016 Overview'!$C$13),'2016 Overview'!$A$13, IF(AND($F101&gt;='2016 Overview'!$B$12,$F101&lt;='2016 Overview'!$C$12),'2016 Overview'!$A$12,IF(AND($F101&gt;='2016 Overview'!$B$11,$F101&lt;='2016 Overview'!$C$11),'2016 Overview'!$A$11,IF(AND($F101&gt;='2016 Overview'!$B$10,$F101&lt;='2016 Overview'!$C$10),'2016 Overview'!$A$10,IF(AND($F101&gt;='2016 Overview'!$B$9,$F101&lt;='2016 Overview'!$C$9),'2016 Overview'!$A$9,IF(AND($F101&gt;='2016 Overview'!$B$8,$F101&lt;='2016 Overview'!$C$8),'2016 Overview'!$A$7,IF(AND($F101&gt;='2016 Overview'!$B$7,$F101&lt;='2016 Overview'!$C$7),'2016 Overview'!$A$7,IF(AND($F101&gt;='2016 Overview'!$B$6,$F101&lt;='2016 Overview'!$C$6),'2016 Overview'!$A$6,IF(AND($F101&gt;='2016 Overview'!$B$5,$F101&lt;='2016 Overview'!$C$5),'2016 Overview'!$A$5,))))))))))))))</f>
        <v>L</v>
      </c>
      <c r="C101" s="35" t="s">
        <v>148</v>
      </c>
      <c r="D101" s="26"/>
      <c r="E101" s="35" t="s">
        <v>146</v>
      </c>
      <c r="F101" s="44">
        <v>37040.71</v>
      </c>
      <c r="G101" s="36">
        <f>H101/F101</f>
        <v>0.33333324334225772</v>
      </c>
      <c r="H101" s="44">
        <v>12346.9</v>
      </c>
      <c r="I101" s="44"/>
      <c r="J101" s="57">
        <v>-5500</v>
      </c>
      <c r="K101" s="44">
        <v>6846.9</v>
      </c>
      <c r="L101" s="43">
        <v>41106</v>
      </c>
      <c r="M101" s="28">
        <v>42156</v>
      </c>
      <c r="N101" s="37">
        <f>M101-L101</f>
        <v>1050</v>
      </c>
      <c r="O101" s="38">
        <f>K101/N101</f>
        <v>6.5208571428571425</v>
      </c>
    </row>
    <row r="102" spans="1:15" x14ac:dyDescent="0.25">
      <c r="A102" s="35">
        <v>2015</v>
      </c>
      <c r="B102" s="26" t="str">
        <f>IF(AND($F102&gt;='2016 Overview'!$B$18,$F102&lt;='2016 Overview'!$C$18),'2016 Overview'!$A$18,IF(AND($F102&gt;='2016 Overview'!$B$17,$F102&lt;='2016 Overview'!$C$17),'2016 Overview'!$A$17, IF(AND($F102&gt;='2016 Overview'!$B$16,$F102&lt;='2016 Overview'!$C$16),'2016 Overview'!$A$16, IF(AND($F102&gt;='2016 Overview'!$B$15,$F102&lt;='2016 Overview'!$C$15),'2016 Overview'!$A$15, IF(AND($F102&gt;='2016 Overview'!$B$14,$F102&lt;='2016 Overview'!$C$14),'2016 Overview'!$A$14, IF(AND($F102&gt;='2016 Overview'!$B$13,$F102&lt;='2016 Overview'!$C$13),'2016 Overview'!$A$13, IF(AND($F102&gt;='2016 Overview'!$B$12,$F102&lt;='2016 Overview'!$C$12),'2016 Overview'!$A$12,IF(AND($F102&gt;='2016 Overview'!$B$11,$F102&lt;='2016 Overview'!$C$11),'2016 Overview'!$A$11,IF(AND($F102&gt;='2016 Overview'!$B$10,$F102&lt;='2016 Overview'!$C$10),'2016 Overview'!$A$10,IF(AND($F102&gt;='2016 Overview'!$B$9,$F102&lt;='2016 Overview'!$C$9),'2016 Overview'!$A$9,IF(AND($F102&gt;='2016 Overview'!$B$8,$F102&lt;='2016 Overview'!$C$8),'2016 Overview'!$A$7,IF(AND($F102&gt;='2016 Overview'!$B$7,$F102&lt;='2016 Overview'!$C$7),'2016 Overview'!$A$7,IF(AND($F102&gt;='2016 Overview'!$B$6,$F102&lt;='2016 Overview'!$C$6),'2016 Overview'!$A$6,IF(AND($F102&gt;='2016 Overview'!$B$5,$F102&lt;='2016 Overview'!$C$5),'2016 Overview'!$A$5,))))))))))))))</f>
        <v>L</v>
      </c>
      <c r="C102" s="35" t="s">
        <v>148</v>
      </c>
      <c r="D102" s="26"/>
      <c r="E102" s="35" t="s">
        <v>146</v>
      </c>
      <c r="F102" s="44">
        <v>35000</v>
      </c>
      <c r="G102" s="36">
        <f>H102/F102</f>
        <v>0.33333314285714283</v>
      </c>
      <c r="H102" s="44">
        <v>11666.66</v>
      </c>
      <c r="I102" s="44"/>
      <c r="J102" s="57">
        <v>-3333.33</v>
      </c>
      <c r="K102" s="44">
        <v>8333.33</v>
      </c>
      <c r="L102" s="43">
        <v>41830</v>
      </c>
      <c r="M102" s="28">
        <v>42156</v>
      </c>
      <c r="N102" s="37">
        <f>M102-L102</f>
        <v>326</v>
      </c>
      <c r="O102" s="38">
        <f>K102/N102</f>
        <v>25.562361963190185</v>
      </c>
    </row>
    <row r="103" spans="1:15" x14ac:dyDescent="0.25">
      <c r="A103" s="35">
        <v>2015</v>
      </c>
      <c r="B103" s="26" t="str">
        <f>IF(AND($F103&gt;='2016 Overview'!$B$18,$F103&lt;='2016 Overview'!$C$18),'2016 Overview'!$A$18,IF(AND($F103&gt;='2016 Overview'!$B$17,$F103&lt;='2016 Overview'!$C$17),'2016 Overview'!$A$17, IF(AND($F103&gt;='2016 Overview'!$B$16,$F103&lt;='2016 Overview'!$C$16),'2016 Overview'!$A$16, IF(AND($F103&gt;='2016 Overview'!$B$15,$F103&lt;='2016 Overview'!$C$15),'2016 Overview'!$A$15, IF(AND($F103&gt;='2016 Overview'!$B$14,$F103&lt;='2016 Overview'!$C$14),'2016 Overview'!$A$14, IF(AND($F103&gt;='2016 Overview'!$B$13,$F103&lt;='2016 Overview'!$C$13),'2016 Overview'!$A$13, IF(AND($F103&gt;='2016 Overview'!$B$12,$F103&lt;='2016 Overview'!$C$12),'2016 Overview'!$A$12,IF(AND($F103&gt;='2016 Overview'!$B$11,$F103&lt;='2016 Overview'!$C$11),'2016 Overview'!$A$11,IF(AND($F103&gt;='2016 Overview'!$B$10,$F103&lt;='2016 Overview'!$C$10),'2016 Overview'!$A$10,IF(AND($F103&gt;='2016 Overview'!$B$9,$F103&lt;='2016 Overview'!$C$9),'2016 Overview'!$A$9,IF(AND($F103&gt;='2016 Overview'!$B$8,$F103&lt;='2016 Overview'!$C$8),'2016 Overview'!$A$7,IF(AND($F103&gt;='2016 Overview'!$B$7,$F103&lt;='2016 Overview'!$C$7),'2016 Overview'!$A$7,IF(AND($F103&gt;='2016 Overview'!$B$6,$F103&lt;='2016 Overview'!$C$6),'2016 Overview'!$A$6,IF(AND($F103&gt;='2016 Overview'!$B$5,$F103&lt;='2016 Overview'!$C$5),'2016 Overview'!$A$5,))))))))))))))</f>
        <v>L</v>
      </c>
      <c r="C103" s="35" t="s">
        <v>148</v>
      </c>
      <c r="D103" s="26"/>
      <c r="E103" s="35" t="s">
        <v>146</v>
      </c>
      <c r="F103" s="44">
        <v>35000</v>
      </c>
      <c r="G103" s="36">
        <f>H103/F103</f>
        <v>0.33333314285714283</v>
      </c>
      <c r="H103" s="44">
        <v>11666.66</v>
      </c>
      <c r="I103" s="44"/>
      <c r="J103" s="57">
        <v>-3333.33</v>
      </c>
      <c r="K103" s="44">
        <v>8333.33</v>
      </c>
      <c r="L103" s="43">
        <v>41830</v>
      </c>
      <c r="M103" s="28">
        <v>42156</v>
      </c>
      <c r="N103" s="37">
        <f>M103-L103</f>
        <v>326</v>
      </c>
      <c r="O103" s="38">
        <f>K103/N103</f>
        <v>25.562361963190185</v>
      </c>
    </row>
    <row r="104" spans="1:15" x14ac:dyDescent="0.25">
      <c r="A104" s="35">
        <v>2015</v>
      </c>
      <c r="B104" s="26" t="str">
        <f>IF(AND($F104&gt;='2016 Overview'!$B$18,$F104&lt;='2016 Overview'!$C$18),'2016 Overview'!$A$18,IF(AND($F104&gt;='2016 Overview'!$B$17,$F104&lt;='2016 Overview'!$C$17),'2016 Overview'!$A$17, IF(AND($F104&gt;='2016 Overview'!$B$16,$F104&lt;='2016 Overview'!$C$16),'2016 Overview'!$A$16, IF(AND($F104&gt;='2016 Overview'!$B$15,$F104&lt;='2016 Overview'!$C$15),'2016 Overview'!$A$15, IF(AND($F104&gt;='2016 Overview'!$B$14,$F104&lt;='2016 Overview'!$C$14),'2016 Overview'!$A$14, IF(AND($F104&gt;='2016 Overview'!$B$13,$F104&lt;='2016 Overview'!$C$13),'2016 Overview'!$A$13, IF(AND($F104&gt;='2016 Overview'!$B$12,$F104&lt;='2016 Overview'!$C$12),'2016 Overview'!$A$12,IF(AND($F104&gt;='2016 Overview'!$B$11,$F104&lt;='2016 Overview'!$C$11),'2016 Overview'!$A$11,IF(AND($F104&gt;='2016 Overview'!$B$10,$F104&lt;='2016 Overview'!$C$10),'2016 Overview'!$A$10,IF(AND($F104&gt;='2016 Overview'!$B$9,$F104&lt;='2016 Overview'!$C$9),'2016 Overview'!$A$9,IF(AND($F104&gt;='2016 Overview'!$B$8,$F104&lt;='2016 Overview'!$C$8),'2016 Overview'!$A$7,IF(AND($F104&gt;='2016 Overview'!$B$7,$F104&lt;='2016 Overview'!$C$7),'2016 Overview'!$A$7,IF(AND($F104&gt;='2016 Overview'!$B$6,$F104&lt;='2016 Overview'!$C$6),'2016 Overview'!$A$6,IF(AND($F104&gt;='2016 Overview'!$B$5,$F104&lt;='2016 Overview'!$C$5),'2016 Overview'!$A$5,))))))))))))))</f>
        <v>L</v>
      </c>
      <c r="C104" s="35" t="s">
        <v>148</v>
      </c>
      <c r="D104" s="26"/>
      <c r="E104" s="35" t="s">
        <v>146</v>
      </c>
      <c r="F104" s="44">
        <v>35000</v>
      </c>
      <c r="G104" s="36">
        <f>H104/F104</f>
        <v>0.33333314285714283</v>
      </c>
      <c r="H104" s="44">
        <v>11666.66</v>
      </c>
      <c r="I104" s="44"/>
      <c r="J104" s="57">
        <v>-3333.33</v>
      </c>
      <c r="K104" s="44">
        <v>8333.33</v>
      </c>
      <c r="L104" s="43">
        <v>42041</v>
      </c>
      <c r="M104" s="28">
        <v>42156</v>
      </c>
      <c r="N104" s="37">
        <f>M104-L104</f>
        <v>115</v>
      </c>
      <c r="O104" s="38">
        <f>K104/N104</f>
        <v>72.463739130434789</v>
      </c>
    </row>
    <row r="105" spans="1:15" x14ac:dyDescent="0.25">
      <c r="A105" s="35">
        <v>2015</v>
      </c>
      <c r="B105" s="26" t="str">
        <f>IF(AND($F105&gt;='2016 Overview'!$B$18,$F105&lt;='2016 Overview'!$C$18),'2016 Overview'!$A$18,IF(AND($F105&gt;='2016 Overview'!$B$17,$F105&lt;='2016 Overview'!$C$17),'2016 Overview'!$A$17, IF(AND($F105&gt;='2016 Overview'!$B$16,$F105&lt;='2016 Overview'!$C$16),'2016 Overview'!$A$16, IF(AND($F105&gt;='2016 Overview'!$B$15,$F105&lt;='2016 Overview'!$C$15),'2016 Overview'!$A$15, IF(AND($F105&gt;='2016 Overview'!$B$14,$F105&lt;='2016 Overview'!$C$14),'2016 Overview'!$A$14, IF(AND($F105&gt;='2016 Overview'!$B$13,$F105&lt;='2016 Overview'!$C$13),'2016 Overview'!$A$13, IF(AND($F105&gt;='2016 Overview'!$B$12,$F105&lt;='2016 Overview'!$C$12),'2016 Overview'!$A$12,IF(AND($F105&gt;='2016 Overview'!$B$11,$F105&lt;='2016 Overview'!$C$11),'2016 Overview'!$A$11,IF(AND($F105&gt;='2016 Overview'!$B$10,$F105&lt;='2016 Overview'!$C$10),'2016 Overview'!$A$10,IF(AND($F105&gt;='2016 Overview'!$B$9,$F105&lt;='2016 Overview'!$C$9),'2016 Overview'!$A$9,IF(AND($F105&gt;='2016 Overview'!$B$8,$F105&lt;='2016 Overview'!$C$8),'2016 Overview'!$A$7,IF(AND($F105&gt;='2016 Overview'!$B$7,$F105&lt;='2016 Overview'!$C$7),'2016 Overview'!$A$7,IF(AND($F105&gt;='2016 Overview'!$B$6,$F105&lt;='2016 Overview'!$C$6),'2016 Overview'!$A$6,IF(AND($F105&gt;='2016 Overview'!$B$5,$F105&lt;='2016 Overview'!$C$5),'2016 Overview'!$A$5,))))))))))))))</f>
        <v>L</v>
      </c>
      <c r="C105" s="35" t="s">
        <v>148</v>
      </c>
      <c r="D105" s="26"/>
      <c r="E105" s="35" t="s">
        <v>146</v>
      </c>
      <c r="F105" s="44">
        <v>33350</v>
      </c>
      <c r="G105" s="36">
        <f>H105/F105</f>
        <v>0.33333343328335835</v>
      </c>
      <c r="H105" s="44">
        <v>11116.67</v>
      </c>
      <c r="I105" s="44"/>
      <c r="J105" s="57">
        <v>0</v>
      </c>
      <c r="K105" s="44">
        <v>11116.67</v>
      </c>
      <c r="L105" s="43">
        <v>41064</v>
      </c>
      <c r="M105" s="28">
        <v>42156</v>
      </c>
      <c r="N105" s="37">
        <f>M105-L105</f>
        <v>1092</v>
      </c>
      <c r="O105" s="38">
        <f>K105/N105</f>
        <v>10.180100732600733</v>
      </c>
    </row>
    <row r="106" spans="1:15" x14ac:dyDescent="0.25">
      <c r="A106" s="35">
        <v>2015</v>
      </c>
      <c r="B106" s="26" t="str">
        <f>IF(AND($F106&gt;='2016 Overview'!$B$18,$F106&lt;='2016 Overview'!$C$18),'2016 Overview'!$A$18,IF(AND($F106&gt;='2016 Overview'!$B$17,$F106&lt;='2016 Overview'!$C$17),'2016 Overview'!$A$17, IF(AND($F106&gt;='2016 Overview'!$B$16,$F106&lt;='2016 Overview'!$C$16),'2016 Overview'!$A$16, IF(AND($F106&gt;='2016 Overview'!$B$15,$F106&lt;='2016 Overview'!$C$15),'2016 Overview'!$A$15, IF(AND($F106&gt;='2016 Overview'!$B$14,$F106&lt;='2016 Overview'!$C$14),'2016 Overview'!$A$14, IF(AND($F106&gt;='2016 Overview'!$B$13,$F106&lt;='2016 Overview'!$C$13),'2016 Overview'!$A$13, IF(AND($F106&gt;='2016 Overview'!$B$12,$F106&lt;='2016 Overview'!$C$12),'2016 Overview'!$A$12,IF(AND($F106&gt;='2016 Overview'!$B$11,$F106&lt;='2016 Overview'!$C$11),'2016 Overview'!$A$11,IF(AND($F106&gt;='2016 Overview'!$B$10,$F106&lt;='2016 Overview'!$C$10),'2016 Overview'!$A$10,IF(AND($F106&gt;='2016 Overview'!$B$9,$F106&lt;='2016 Overview'!$C$9),'2016 Overview'!$A$9,IF(AND($F106&gt;='2016 Overview'!$B$8,$F106&lt;='2016 Overview'!$C$8),'2016 Overview'!$A$7,IF(AND($F106&gt;='2016 Overview'!$B$7,$F106&lt;='2016 Overview'!$C$7),'2016 Overview'!$A$7,IF(AND($F106&gt;='2016 Overview'!$B$6,$F106&lt;='2016 Overview'!$C$6),'2016 Overview'!$A$6,IF(AND($F106&gt;='2016 Overview'!$B$5,$F106&lt;='2016 Overview'!$C$5),'2016 Overview'!$A$5,))))))))))))))</f>
        <v>L</v>
      </c>
      <c r="C106" s="35" t="s">
        <v>148</v>
      </c>
      <c r="D106" s="26"/>
      <c r="E106" s="35" t="s">
        <v>146</v>
      </c>
      <c r="F106" s="44">
        <v>30000</v>
      </c>
      <c r="G106" s="36">
        <f>H106/F106</f>
        <v>0.33333333333333331</v>
      </c>
      <c r="H106" s="44">
        <v>10000</v>
      </c>
      <c r="I106" s="44"/>
      <c r="J106" s="57">
        <v>0</v>
      </c>
      <c r="K106" s="44">
        <v>10000</v>
      </c>
      <c r="L106" s="43">
        <v>41187</v>
      </c>
      <c r="M106" s="28">
        <v>42156</v>
      </c>
      <c r="N106" s="37">
        <f>M106-L106</f>
        <v>969</v>
      </c>
      <c r="O106" s="38">
        <f>K106/N106</f>
        <v>10.319917440660475</v>
      </c>
    </row>
    <row r="107" spans="1:15" x14ac:dyDescent="0.25">
      <c r="A107" s="35">
        <v>2015</v>
      </c>
      <c r="B107" s="26" t="str">
        <f>IF(AND($F107&gt;='2016 Overview'!$B$18,$F107&lt;='2016 Overview'!$C$18),'2016 Overview'!$A$18,IF(AND($F107&gt;='2016 Overview'!$B$17,$F107&lt;='2016 Overview'!$C$17),'2016 Overview'!$A$17, IF(AND($F107&gt;='2016 Overview'!$B$16,$F107&lt;='2016 Overview'!$C$16),'2016 Overview'!$A$16, IF(AND($F107&gt;='2016 Overview'!$B$15,$F107&lt;='2016 Overview'!$C$15),'2016 Overview'!$A$15, IF(AND($F107&gt;='2016 Overview'!$B$14,$F107&lt;='2016 Overview'!$C$14),'2016 Overview'!$A$14, IF(AND($F107&gt;='2016 Overview'!$B$13,$F107&lt;='2016 Overview'!$C$13),'2016 Overview'!$A$13, IF(AND($F107&gt;='2016 Overview'!$B$12,$F107&lt;='2016 Overview'!$C$12),'2016 Overview'!$A$12,IF(AND($F107&gt;='2016 Overview'!$B$11,$F107&lt;='2016 Overview'!$C$11),'2016 Overview'!$A$11,IF(AND($F107&gt;='2016 Overview'!$B$10,$F107&lt;='2016 Overview'!$C$10),'2016 Overview'!$A$10,IF(AND($F107&gt;='2016 Overview'!$B$9,$F107&lt;='2016 Overview'!$C$9),'2016 Overview'!$A$9,IF(AND($F107&gt;='2016 Overview'!$B$8,$F107&lt;='2016 Overview'!$C$8),'2016 Overview'!$A$7,IF(AND($F107&gt;='2016 Overview'!$B$7,$F107&lt;='2016 Overview'!$C$7),'2016 Overview'!$A$7,IF(AND($F107&gt;='2016 Overview'!$B$6,$F107&lt;='2016 Overview'!$C$6),'2016 Overview'!$A$6,IF(AND($F107&gt;='2016 Overview'!$B$5,$F107&lt;='2016 Overview'!$C$5),'2016 Overview'!$A$5,))))))))))))))</f>
        <v>L</v>
      </c>
      <c r="C107" s="35" t="s">
        <v>148</v>
      </c>
      <c r="D107" s="26"/>
      <c r="E107" s="35" t="s">
        <v>146</v>
      </c>
      <c r="F107" s="44">
        <v>30000</v>
      </c>
      <c r="G107" s="36">
        <f>H107/F107</f>
        <v>0.33333333333333331</v>
      </c>
      <c r="H107" s="44">
        <v>10000</v>
      </c>
      <c r="I107" s="44"/>
      <c r="J107" s="57">
        <v>0</v>
      </c>
      <c r="K107" s="44">
        <v>10000</v>
      </c>
      <c r="L107" s="43">
        <v>41796</v>
      </c>
      <c r="M107" s="28">
        <v>42156</v>
      </c>
      <c r="N107" s="37">
        <f>M107-L107</f>
        <v>360</v>
      </c>
      <c r="O107" s="38">
        <f>K107/N107</f>
        <v>27.777777777777779</v>
      </c>
    </row>
    <row r="108" spans="1:15" x14ac:dyDescent="0.25">
      <c r="A108" s="35">
        <v>2015</v>
      </c>
      <c r="B108" s="26" t="str">
        <f>IF(AND($F108&gt;='2016 Overview'!$B$18,$F108&lt;='2016 Overview'!$C$18),'2016 Overview'!$A$18,IF(AND($F108&gt;='2016 Overview'!$B$17,$F108&lt;='2016 Overview'!$C$17),'2016 Overview'!$A$17, IF(AND($F108&gt;='2016 Overview'!$B$16,$F108&lt;='2016 Overview'!$C$16),'2016 Overview'!$A$16, IF(AND($F108&gt;='2016 Overview'!$B$15,$F108&lt;='2016 Overview'!$C$15),'2016 Overview'!$A$15, IF(AND($F108&gt;='2016 Overview'!$B$14,$F108&lt;='2016 Overview'!$C$14),'2016 Overview'!$A$14, IF(AND($F108&gt;='2016 Overview'!$B$13,$F108&lt;='2016 Overview'!$C$13),'2016 Overview'!$A$13, IF(AND($F108&gt;='2016 Overview'!$B$12,$F108&lt;='2016 Overview'!$C$12),'2016 Overview'!$A$12,IF(AND($F108&gt;='2016 Overview'!$B$11,$F108&lt;='2016 Overview'!$C$11),'2016 Overview'!$A$11,IF(AND($F108&gt;='2016 Overview'!$B$10,$F108&lt;='2016 Overview'!$C$10),'2016 Overview'!$A$10,IF(AND($F108&gt;='2016 Overview'!$B$9,$F108&lt;='2016 Overview'!$C$9),'2016 Overview'!$A$9,IF(AND($F108&gt;='2016 Overview'!$B$8,$F108&lt;='2016 Overview'!$C$8),'2016 Overview'!$A$7,IF(AND($F108&gt;='2016 Overview'!$B$7,$F108&lt;='2016 Overview'!$C$7),'2016 Overview'!$A$7,IF(AND($F108&gt;='2016 Overview'!$B$6,$F108&lt;='2016 Overview'!$C$6),'2016 Overview'!$A$6,IF(AND($F108&gt;='2016 Overview'!$B$5,$F108&lt;='2016 Overview'!$C$5),'2016 Overview'!$A$5,))))))))))))))</f>
        <v>L</v>
      </c>
      <c r="C108" s="35" t="s">
        <v>148</v>
      </c>
      <c r="D108" s="26"/>
      <c r="E108" s="35" t="s">
        <v>146</v>
      </c>
      <c r="F108" s="44">
        <v>30000</v>
      </c>
      <c r="G108" s="36">
        <f>H108/F108</f>
        <v>0.33333333333333331</v>
      </c>
      <c r="H108" s="44">
        <v>10000</v>
      </c>
      <c r="I108" s="44"/>
      <c r="J108" s="57">
        <v>0</v>
      </c>
      <c r="K108" s="44">
        <v>10000</v>
      </c>
      <c r="L108" s="43">
        <v>41506</v>
      </c>
      <c r="M108" s="28">
        <v>42156</v>
      </c>
      <c r="N108" s="37">
        <f>M108-L108</f>
        <v>650</v>
      </c>
      <c r="O108" s="38">
        <f>K108/N108</f>
        <v>15.384615384615385</v>
      </c>
    </row>
    <row r="109" spans="1:15" x14ac:dyDescent="0.25">
      <c r="A109" s="35">
        <v>2015</v>
      </c>
      <c r="B109" s="26" t="str">
        <f>IF(AND($F109&gt;='2016 Overview'!$B$18,$F109&lt;='2016 Overview'!$C$18),'2016 Overview'!$A$18,IF(AND($F109&gt;='2016 Overview'!$B$17,$F109&lt;='2016 Overview'!$C$17),'2016 Overview'!$A$17, IF(AND($F109&gt;='2016 Overview'!$B$16,$F109&lt;='2016 Overview'!$C$16),'2016 Overview'!$A$16, IF(AND($F109&gt;='2016 Overview'!$B$15,$F109&lt;='2016 Overview'!$C$15),'2016 Overview'!$A$15, IF(AND($F109&gt;='2016 Overview'!$B$14,$F109&lt;='2016 Overview'!$C$14),'2016 Overview'!$A$14, IF(AND($F109&gt;='2016 Overview'!$B$13,$F109&lt;='2016 Overview'!$C$13),'2016 Overview'!$A$13, IF(AND($F109&gt;='2016 Overview'!$B$12,$F109&lt;='2016 Overview'!$C$12),'2016 Overview'!$A$12,IF(AND($F109&gt;='2016 Overview'!$B$11,$F109&lt;='2016 Overview'!$C$11),'2016 Overview'!$A$11,IF(AND($F109&gt;='2016 Overview'!$B$10,$F109&lt;='2016 Overview'!$C$10),'2016 Overview'!$A$10,IF(AND($F109&gt;='2016 Overview'!$B$9,$F109&lt;='2016 Overview'!$C$9),'2016 Overview'!$A$9,IF(AND($F109&gt;='2016 Overview'!$B$8,$F109&lt;='2016 Overview'!$C$8),'2016 Overview'!$A$7,IF(AND($F109&gt;='2016 Overview'!$B$7,$F109&lt;='2016 Overview'!$C$7),'2016 Overview'!$A$7,IF(AND($F109&gt;='2016 Overview'!$B$6,$F109&lt;='2016 Overview'!$C$6),'2016 Overview'!$A$6,IF(AND($F109&gt;='2016 Overview'!$B$5,$F109&lt;='2016 Overview'!$C$5),'2016 Overview'!$A$5,))))))))))))))</f>
        <v>L</v>
      </c>
      <c r="C109" s="35" t="s">
        <v>148</v>
      </c>
      <c r="D109" s="26"/>
      <c r="E109" s="35" t="s">
        <v>146</v>
      </c>
      <c r="F109" s="44">
        <v>30000</v>
      </c>
      <c r="G109" s="36">
        <f>H109/F109</f>
        <v>0.33333333333333331</v>
      </c>
      <c r="H109" s="44">
        <v>10000</v>
      </c>
      <c r="I109" s="44"/>
      <c r="J109" s="57">
        <v>0</v>
      </c>
      <c r="K109" s="44">
        <v>10000</v>
      </c>
      <c r="L109" s="43">
        <v>41302</v>
      </c>
      <c r="M109" s="28">
        <v>42156</v>
      </c>
      <c r="N109" s="37">
        <f>M109-L109</f>
        <v>854</v>
      </c>
      <c r="O109" s="38">
        <f>K109/N109</f>
        <v>11.7096018735363</v>
      </c>
    </row>
    <row r="110" spans="1:15" x14ac:dyDescent="0.25">
      <c r="A110" s="35">
        <v>2015</v>
      </c>
      <c r="B110" s="26" t="str">
        <f>IF(AND($F110&gt;='2016 Overview'!$B$18,$F110&lt;='2016 Overview'!$C$18),'2016 Overview'!$A$18,IF(AND($F110&gt;='2016 Overview'!$B$17,$F110&lt;='2016 Overview'!$C$17),'2016 Overview'!$A$17, IF(AND($F110&gt;='2016 Overview'!$B$16,$F110&lt;='2016 Overview'!$C$16),'2016 Overview'!$A$16, IF(AND($F110&gt;='2016 Overview'!$B$15,$F110&lt;='2016 Overview'!$C$15),'2016 Overview'!$A$15, IF(AND($F110&gt;='2016 Overview'!$B$14,$F110&lt;='2016 Overview'!$C$14),'2016 Overview'!$A$14, IF(AND($F110&gt;='2016 Overview'!$B$13,$F110&lt;='2016 Overview'!$C$13),'2016 Overview'!$A$13, IF(AND($F110&gt;='2016 Overview'!$B$12,$F110&lt;='2016 Overview'!$C$12),'2016 Overview'!$A$12,IF(AND($F110&gt;='2016 Overview'!$B$11,$F110&lt;='2016 Overview'!$C$11),'2016 Overview'!$A$11,IF(AND($F110&gt;='2016 Overview'!$B$10,$F110&lt;='2016 Overview'!$C$10),'2016 Overview'!$A$10,IF(AND($F110&gt;='2016 Overview'!$B$9,$F110&lt;='2016 Overview'!$C$9),'2016 Overview'!$A$9,IF(AND($F110&gt;='2016 Overview'!$B$8,$F110&lt;='2016 Overview'!$C$8),'2016 Overview'!$A$7,IF(AND($F110&gt;='2016 Overview'!$B$7,$F110&lt;='2016 Overview'!$C$7),'2016 Overview'!$A$7,IF(AND($F110&gt;='2016 Overview'!$B$6,$F110&lt;='2016 Overview'!$C$6),'2016 Overview'!$A$6,IF(AND($F110&gt;='2016 Overview'!$B$5,$F110&lt;='2016 Overview'!$C$5),'2016 Overview'!$A$5,))))))))))))))</f>
        <v>L</v>
      </c>
      <c r="C110" s="35" t="s">
        <v>148</v>
      </c>
      <c r="D110" s="26"/>
      <c r="E110" s="35" t="s">
        <v>146</v>
      </c>
      <c r="F110" s="44">
        <v>29375</v>
      </c>
      <c r="G110" s="36">
        <f>H110/F110</f>
        <v>0.33333310638297869</v>
      </c>
      <c r="H110" s="44">
        <v>9791.66</v>
      </c>
      <c r="I110" s="44"/>
      <c r="J110" s="57">
        <v>-2000</v>
      </c>
      <c r="K110" s="44">
        <v>7791.66</v>
      </c>
      <c r="L110" s="43">
        <v>40570</v>
      </c>
      <c r="M110" s="28">
        <v>42156</v>
      </c>
      <c r="N110" s="37">
        <f>M110-L110</f>
        <v>1586</v>
      </c>
      <c r="O110" s="38">
        <f>K110/N110</f>
        <v>4.9127742749054226</v>
      </c>
    </row>
    <row r="111" spans="1:15" x14ac:dyDescent="0.25">
      <c r="A111" s="35">
        <v>2015</v>
      </c>
      <c r="B111" s="26" t="str">
        <f>IF(AND($F111&gt;='2016 Overview'!$B$18,$F111&lt;='2016 Overview'!$C$18),'2016 Overview'!$A$18,IF(AND($F111&gt;='2016 Overview'!$B$17,$F111&lt;='2016 Overview'!$C$17),'2016 Overview'!$A$17, IF(AND($F111&gt;='2016 Overview'!$B$16,$F111&lt;='2016 Overview'!$C$16),'2016 Overview'!$A$16, IF(AND($F111&gt;='2016 Overview'!$B$15,$F111&lt;='2016 Overview'!$C$15),'2016 Overview'!$A$15, IF(AND($F111&gt;='2016 Overview'!$B$14,$F111&lt;='2016 Overview'!$C$14),'2016 Overview'!$A$14, IF(AND($F111&gt;='2016 Overview'!$B$13,$F111&lt;='2016 Overview'!$C$13),'2016 Overview'!$A$13, IF(AND($F111&gt;='2016 Overview'!$B$12,$F111&lt;='2016 Overview'!$C$12),'2016 Overview'!$A$12,IF(AND($F111&gt;='2016 Overview'!$B$11,$F111&lt;='2016 Overview'!$C$11),'2016 Overview'!$A$11,IF(AND($F111&gt;='2016 Overview'!$B$10,$F111&lt;='2016 Overview'!$C$10),'2016 Overview'!$A$10,IF(AND($F111&gt;='2016 Overview'!$B$9,$F111&lt;='2016 Overview'!$C$9),'2016 Overview'!$A$9,IF(AND($F111&gt;='2016 Overview'!$B$8,$F111&lt;='2016 Overview'!$C$8),'2016 Overview'!$A$7,IF(AND($F111&gt;='2016 Overview'!$B$7,$F111&lt;='2016 Overview'!$C$7),'2016 Overview'!$A$7,IF(AND($F111&gt;='2016 Overview'!$B$6,$F111&lt;='2016 Overview'!$C$6),'2016 Overview'!$A$6,IF(AND($F111&gt;='2016 Overview'!$B$5,$F111&lt;='2016 Overview'!$C$5),'2016 Overview'!$A$5,))))))))))))))</f>
        <v>L</v>
      </c>
      <c r="C111" s="35" t="s">
        <v>148</v>
      </c>
      <c r="D111" s="26"/>
      <c r="E111" s="35" t="s">
        <v>146</v>
      </c>
      <c r="F111" s="44">
        <v>28700</v>
      </c>
      <c r="G111" s="36">
        <f>H111/F111</f>
        <v>0.33333310104529618</v>
      </c>
      <c r="H111" s="44">
        <v>9566.66</v>
      </c>
      <c r="I111" s="44"/>
      <c r="J111" s="57">
        <v>0</v>
      </c>
      <c r="K111" s="44">
        <v>9566.66</v>
      </c>
      <c r="L111" s="43">
        <v>41207</v>
      </c>
      <c r="M111" s="28">
        <v>42156</v>
      </c>
      <c r="N111" s="37">
        <f>M111-L111</f>
        <v>949</v>
      </c>
      <c r="O111" s="38">
        <f>K111/N111</f>
        <v>10.080779768177027</v>
      </c>
    </row>
    <row r="112" spans="1:15" x14ac:dyDescent="0.25">
      <c r="A112" s="35">
        <v>2015</v>
      </c>
      <c r="B112" s="26" t="str">
        <f>IF(AND($F112&gt;='2016 Overview'!$B$18,$F112&lt;='2016 Overview'!$C$18),'2016 Overview'!$A$18,IF(AND($F112&gt;='2016 Overview'!$B$17,$F112&lt;='2016 Overview'!$C$17),'2016 Overview'!$A$17, IF(AND($F112&gt;='2016 Overview'!$B$16,$F112&lt;='2016 Overview'!$C$16),'2016 Overview'!$A$16, IF(AND($F112&gt;='2016 Overview'!$B$15,$F112&lt;='2016 Overview'!$C$15),'2016 Overview'!$A$15, IF(AND($F112&gt;='2016 Overview'!$B$14,$F112&lt;='2016 Overview'!$C$14),'2016 Overview'!$A$14, IF(AND($F112&gt;='2016 Overview'!$B$13,$F112&lt;='2016 Overview'!$C$13),'2016 Overview'!$A$13, IF(AND($F112&gt;='2016 Overview'!$B$12,$F112&lt;='2016 Overview'!$C$12),'2016 Overview'!$A$12,IF(AND($F112&gt;='2016 Overview'!$B$11,$F112&lt;='2016 Overview'!$C$11),'2016 Overview'!$A$11,IF(AND($F112&gt;='2016 Overview'!$B$10,$F112&lt;='2016 Overview'!$C$10),'2016 Overview'!$A$10,IF(AND($F112&gt;='2016 Overview'!$B$9,$F112&lt;='2016 Overview'!$C$9),'2016 Overview'!$A$9,IF(AND($F112&gt;='2016 Overview'!$B$8,$F112&lt;='2016 Overview'!$C$8),'2016 Overview'!$A$7,IF(AND($F112&gt;='2016 Overview'!$B$7,$F112&lt;='2016 Overview'!$C$7),'2016 Overview'!$A$7,IF(AND($F112&gt;='2016 Overview'!$B$6,$F112&lt;='2016 Overview'!$C$6),'2016 Overview'!$A$6,IF(AND($F112&gt;='2016 Overview'!$B$5,$F112&lt;='2016 Overview'!$C$5),'2016 Overview'!$A$5,))))))))))))))</f>
        <v>L</v>
      </c>
      <c r="C112" s="35" t="s">
        <v>148</v>
      </c>
      <c r="D112" s="26"/>
      <c r="E112" s="35" t="s">
        <v>146</v>
      </c>
      <c r="F112" s="44">
        <v>25000</v>
      </c>
      <c r="G112" s="36">
        <f>H112/F112</f>
        <v>0.33333333333333337</v>
      </c>
      <c r="H112" s="44">
        <v>8333.3333333333339</v>
      </c>
      <c r="I112" s="44"/>
      <c r="J112" s="57">
        <v>0</v>
      </c>
      <c r="K112" s="44">
        <v>8333.3333333333339</v>
      </c>
      <c r="L112" s="43">
        <v>41880</v>
      </c>
      <c r="M112" s="28">
        <v>42156</v>
      </c>
      <c r="N112" s="37">
        <f>M112-L112</f>
        <v>276</v>
      </c>
      <c r="O112" s="38">
        <f>K112/N112</f>
        <v>30.193236714975846</v>
      </c>
    </row>
    <row r="113" spans="1:15" x14ac:dyDescent="0.25">
      <c r="A113" s="35">
        <v>2015</v>
      </c>
      <c r="B113" s="26" t="str">
        <f>IF(AND($F113&gt;='2016 Overview'!$B$18,$F113&lt;='2016 Overview'!$C$18),'2016 Overview'!$A$18,IF(AND($F113&gt;='2016 Overview'!$B$17,$F113&lt;='2016 Overview'!$C$17),'2016 Overview'!$A$17, IF(AND($F113&gt;='2016 Overview'!$B$16,$F113&lt;='2016 Overview'!$C$16),'2016 Overview'!$A$16, IF(AND($F113&gt;='2016 Overview'!$B$15,$F113&lt;='2016 Overview'!$C$15),'2016 Overview'!$A$15, IF(AND($F113&gt;='2016 Overview'!$B$14,$F113&lt;='2016 Overview'!$C$14),'2016 Overview'!$A$14, IF(AND($F113&gt;='2016 Overview'!$B$13,$F113&lt;='2016 Overview'!$C$13),'2016 Overview'!$A$13, IF(AND($F113&gt;='2016 Overview'!$B$12,$F113&lt;='2016 Overview'!$C$12),'2016 Overview'!$A$12,IF(AND($F113&gt;='2016 Overview'!$B$11,$F113&lt;='2016 Overview'!$C$11),'2016 Overview'!$A$11,IF(AND($F113&gt;='2016 Overview'!$B$10,$F113&lt;='2016 Overview'!$C$10),'2016 Overview'!$A$10,IF(AND($F113&gt;='2016 Overview'!$B$9,$F113&lt;='2016 Overview'!$C$9),'2016 Overview'!$A$9,IF(AND($F113&gt;='2016 Overview'!$B$8,$F113&lt;='2016 Overview'!$C$8),'2016 Overview'!$A$7,IF(AND($F113&gt;='2016 Overview'!$B$7,$F113&lt;='2016 Overview'!$C$7),'2016 Overview'!$A$7,IF(AND($F113&gt;='2016 Overview'!$B$6,$F113&lt;='2016 Overview'!$C$6),'2016 Overview'!$A$6,IF(AND($F113&gt;='2016 Overview'!$B$5,$F113&lt;='2016 Overview'!$C$5),'2016 Overview'!$A$5,))))))))))))))</f>
        <v>L</v>
      </c>
      <c r="C113" s="35" t="s">
        <v>148</v>
      </c>
      <c r="D113" s="26"/>
      <c r="E113" s="35" t="s">
        <v>146</v>
      </c>
      <c r="F113" s="44">
        <v>25000</v>
      </c>
      <c r="G113" s="36">
        <f>H113/F113</f>
        <v>0.3333332</v>
      </c>
      <c r="H113" s="44">
        <v>8333.33</v>
      </c>
      <c r="I113" s="44"/>
      <c r="J113" s="57">
        <v>-500</v>
      </c>
      <c r="K113" s="44">
        <v>7833.33</v>
      </c>
      <c r="L113" s="43">
        <v>41157</v>
      </c>
      <c r="M113" s="28">
        <v>42156</v>
      </c>
      <c r="N113" s="37">
        <f>M113-L113</f>
        <v>999</v>
      </c>
      <c r="O113" s="38">
        <f>K113/N113</f>
        <v>7.8411711711711707</v>
      </c>
    </row>
    <row r="114" spans="1:15" x14ac:dyDescent="0.25">
      <c r="A114" s="35">
        <v>2015</v>
      </c>
      <c r="B114" s="26" t="str">
        <f>IF(AND($F114&gt;='2016 Overview'!$B$18,$F114&lt;='2016 Overview'!$C$18),'2016 Overview'!$A$18,IF(AND($F114&gt;='2016 Overview'!$B$17,$F114&lt;='2016 Overview'!$C$17),'2016 Overview'!$A$17, IF(AND($F114&gt;='2016 Overview'!$B$16,$F114&lt;='2016 Overview'!$C$16),'2016 Overview'!$A$16, IF(AND($F114&gt;='2016 Overview'!$B$15,$F114&lt;='2016 Overview'!$C$15),'2016 Overview'!$A$15, IF(AND($F114&gt;='2016 Overview'!$B$14,$F114&lt;='2016 Overview'!$C$14),'2016 Overview'!$A$14, IF(AND($F114&gt;='2016 Overview'!$B$13,$F114&lt;='2016 Overview'!$C$13),'2016 Overview'!$A$13, IF(AND($F114&gt;='2016 Overview'!$B$12,$F114&lt;='2016 Overview'!$C$12),'2016 Overview'!$A$12,IF(AND($F114&gt;='2016 Overview'!$B$11,$F114&lt;='2016 Overview'!$C$11),'2016 Overview'!$A$11,IF(AND($F114&gt;='2016 Overview'!$B$10,$F114&lt;='2016 Overview'!$C$10),'2016 Overview'!$A$10,IF(AND($F114&gt;='2016 Overview'!$B$9,$F114&lt;='2016 Overview'!$C$9),'2016 Overview'!$A$9,IF(AND($F114&gt;='2016 Overview'!$B$8,$F114&lt;='2016 Overview'!$C$8),'2016 Overview'!$A$7,IF(AND($F114&gt;='2016 Overview'!$B$7,$F114&lt;='2016 Overview'!$C$7),'2016 Overview'!$A$7,IF(AND($F114&gt;='2016 Overview'!$B$6,$F114&lt;='2016 Overview'!$C$6),'2016 Overview'!$A$6,IF(AND($F114&gt;='2016 Overview'!$B$5,$F114&lt;='2016 Overview'!$C$5),'2016 Overview'!$A$5,))))))))))))))</f>
        <v>L</v>
      </c>
      <c r="C114" s="35" t="s">
        <v>148</v>
      </c>
      <c r="D114" s="26"/>
      <c r="E114" s="35" t="s">
        <v>146</v>
      </c>
      <c r="F114" s="44">
        <v>25000</v>
      </c>
      <c r="G114" s="36">
        <f>H114/F114</f>
        <v>0.3333332</v>
      </c>
      <c r="H114" s="44">
        <v>8333.33</v>
      </c>
      <c r="I114" s="44"/>
      <c r="J114" s="57">
        <v>0</v>
      </c>
      <c r="K114" s="44">
        <v>8333.33</v>
      </c>
      <c r="L114" s="43">
        <v>41892</v>
      </c>
      <c r="M114" s="28">
        <v>42156</v>
      </c>
      <c r="N114" s="37">
        <f>M114-L114</f>
        <v>264</v>
      </c>
      <c r="O114" s="38">
        <f>K114/N114</f>
        <v>31.56564393939394</v>
      </c>
    </row>
    <row r="115" spans="1:15" x14ac:dyDescent="0.25">
      <c r="A115" s="35">
        <v>2015</v>
      </c>
      <c r="B115" s="26" t="str">
        <f>IF(AND($F115&gt;='2016 Overview'!$B$18,$F115&lt;='2016 Overview'!$C$18),'2016 Overview'!$A$18,IF(AND($F115&gt;='2016 Overview'!$B$17,$F115&lt;='2016 Overview'!$C$17),'2016 Overview'!$A$17, IF(AND($F115&gt;='2016 Overview'!$B$16,$F115&lt;='2016 Overview'!$C$16),'2016 Overview'!$A$16, IF(AND($F115&gt;='2016 Overview'!$B$15,$F115&lt;='2016 Overview'!$C$15),'2016 Overview'!$A$15, IF(AND($F115&gt;='2016 Overview'!$B$14,$F115&lt;='2016 Overview'!$C$14),'2016 Overview'!$A$14, IF(AND($F115&gt;='2016 Overview'!$B$13,$F115&lt;='2016 Overview'!$C$13),'2016 Overview'!$A$13, IF(AND($F115&gt;='2016 Overview'!$B$12,$F115&lt;='2016 Overview'!$C$12),'2016 Overview'!$A$12,IF(AND($F115&gt;='2016 Overview'!$B$11,$F115&lt;='2016 Overview'!$C$11),'2016 Overview'!$A$11,IF(AND($F115&gt;='2016 Overview'!$B$10,$F115&lt;='2016 Overview'!$C$10),'2016 Overview'!$A$10,IF(AND($F115&gt;='2016 Overview'!$B$9,$F115&lt;='2016 Overview'!$C$9),'2016 Overview'!$A$9,IF(AND($F115&gt;='2016 Overview'!$B$8,$F115&lt;='2016 Overview'!$C$8),'2016 Overview'!$A$7,IF(AND($F115&gt;='2016 Overview'!$B$7,$F115&lt;='2016 Overview'!$C$7),'2016 Overview'!$A$7,IF(AND($F115&gt;='2016 Overview'!$B$6,$F115&lt;='2016 Overview'!$C$6),'2016 Overview'!$A$6,IF(AND($F115&gt;='2016 Overview'!$B$5,$F115&lt;='2016 Overview'!$C$5),'2016 Overview'!$A$5,))))))))))))))</f>
        <v>L</v>
      </c>
      <c r="C115" s="35" t="s">
        <v>148</v>
      </c>
      <c r="D115" s="26"/>
      <c r="E115" s="35" t="s">
        <v>146</v>
      </c>
      <c r="F115" s="44">
        <v>25000</v>
      </c>
      <c r="G115" s="36">
        <f>H115/F115</f>
        <v>0.3333332</v>
      </c>
      <c r="H115" s="44">
        <v>8333.33</v>
      </c>
      <c r="I115" s="44"/>
      <c r="J115" s="57">
        <v>0</v>
      </c>
      <c r="K115" s="44">
        <v>8333.33</v>
      </c>
      <c r="L115" s="43">
        <v>41534</v>
      </c>
      <c r="M115" s="28">
        <v>42156</v>
      </c>
      <c r="N115" s="37">
        <f>M115-L115</f>
        <v>622</v>
      </c>
      <c r="O115" s="38">
        <f>K115/N115</f>
        <v>13.397636655948553</v>
      </c>
    </row>
    <row r="116" spans="1:15" x14ac:dyDescent="0.25">
      <c r="A116" s="35">
        <v>2015</v>
      </c>
      <c r="B116" s="26" t="str">
        <f>IF(AND($F116&gt;='2016 Overview'!$B$18,$F116&lt;='2016 Overview'!$C$18),'2016 Overview'!$A$18,IF(AND($F116&gt;='2016 Overview'!$B$17,$F116&lt;='2016 Overview'!$C$17),'2016 Overview'!$A$17, IF(AND($F116&gt;='2016 Overview'!$B$16,$F116&lt;='2016 Overview'!$C$16),'2016 Overview'!$A$16, IF(AND($F116&gt;='2016 Overview'!$B$15,$F116&lt;='2016 Overview'!$C$15),'2016 Overview'!$A$15, IF(AND($F116&gt;='2016 Overview'!$B$14,$F116&lt;='2016 Overview'!$C$14),'2016 Overview'!$A$14, IF(AND($F116&gt;='2016 Overview'!$B$13,$F116&lt;='2016 Overview'!$C$13),'2016 Overview'!$A$13, IF(AND($F116&gt;='2016 Overview'!$B$12,$F116&lt;='2016 Overview'!$C$12),'2016 Overview'!$A$12,IF(AND($F116&gt;='2016 Overview'!$B$11,$F116&lt;='2016 Overview'!$C$11),'2016 Overview'!$A$11,IF(AND($F116&gt;='2016 Overview'!$B$10,$F116&lt;='2016 Overview'!$C$10),'2016 Overview'!$A$10,IF(AND($F116&gt;='2016 Overview'!$B$9,$F116&lt;='2016 Overview'!$C$9),'2016 Overview'!$A$9,IF(AND($F116&gt;='2016 Overview'!$B$8,$F116&lt;='2016 Overview'!$C$8),'2016 Overview'!$A$7,IF(AND($F116&gt;='2016 Overview'!$B$7,$F116&lt;='2016 Overview'!$C$7),'2016 Overview'!$A$7,IF(AND($F116&gt;='2016 Overview'!$B$6,$F116&lt;='2016 Overview'!$C$6),'2016 Overview'!$A$6,IF(AND($F116&gt;='2016 Overview'!$B$5,$F116&lt;='2016 Overview'!$C$5),'2016 Overview'!$A$5,))))))))))))))</f>
        <v>L</v>
      </c>
      <c r="C116" s="35" t="s">
        <v>148</v>
      </c>
      <c r="D116" s="26"/>
      <c r="E116" s="35" t="s">
        <v>146</v>
      </c>
      <c r="F116" s="44">
        <v>25000</v>
      </c>
      <c r="G116" s="36">
        <f>H116/F116</f>
        <v>0.3333332</v>
      </c>
      <c r="H116" s="44">
        <v>8333.33</v>
      </c>
      <c r="I116" s="44"/>
      <c r="J116" s="57">
        <v>0</v>
      </c>
      <c r="K116" s="44">
        <v>8333.33</v>
      </c>
      <c r="L116" s="43">
        <v>41540</v>
      </c>
      <c r="M116" s="28">
        <v>42156</v>
      </c>
      <c r="N116" s="37">
        <f>M116-L116</f>
        <v>616</v>
      </c>
      <c r="O116" s="38">
        <f>K116/N116</f>
        <v>13.528133116883117</v>
      </c>
    </row>
    <row r="117" spans="1:15" x14ac:dyDescent="0.25">
      <c r="A117" s="35">
        <v>2015</v>
      </c>
      <c r="B117" s="26" t="str">
        <f>IF(AND($F117&gt;='2016 Overview'!$B$18,$F117&lt;='2016 Overview'!$C$18),'2016 Overview'!$A$18,IF(AND($F117&gt;='2016 Overview'!$B$17,$F117&lt;='2016 Overview'!$C$17),'2016 Overview'!$A$17, IF(AND($F117&gt;='2016 Overview'!$B$16,$F117&lt;='2016 Overview'!$C$16),'2016 Overview'!$A$16, IF(AND($F117&gt;='2016 Overview'!$B$15,$F117&lt;='2016 Overview'!$C$15),'2016 Overview'!$A$15, IF(AND($F117&gt;='2016 Overview'!$B$14,$F117&lt;='2016 Overview'!$C$14),'2016 Overview'!$A$14, IF(AND($F117&gt;='2016 Overview'!$B$13,$F117&lt;='2016 Overview'!$C$13),'2016 Overview'!$A$13, IF(AND($F117&gt;='2016 Overview'!$B$12,$F117&lt;='2016 Overview'!$C$12),'2016 Overview'!$A$12,IF(AND($F117&gt;='2016 Overview'!$B$11,$F117&lt;='2016 Overview'!$C$11),'2016 Overview'!$A$11,IF(AND($F117&gt;='2016 Overview'!$B$10,$F117&lt;='2016 Overview'!$C$10),'2016 Overview'!$A$10,IF(AND($F117&gt;='2016 Overview'!$B$9,$F117&lt;='2016 Overview'!$C$9),'2016 Overview'!$A$9,IF(AND($F117&gt;='2016 Overview'!$B$8,$F117&lt;='2016 Overview'!$C$8),'2016 Overview'!$A$7,IF(AND($F117&gt;='2016 Overview'!$B$7,$F117&lt;='2016 Overview'!$C$7),'2016 Overview'!$A$7,IF(AND($F117&gt;='2016 Overview'!$B$6,$F117&lt;='2016 Overview'!$C$6),'2016 Overview'!$A$6,IF(AND($F117&gt;='2016 Overview'!$B$5,$F117&lt;='2016 Overview'!$C$5),'2016 Overview'!$A$5,))))))))))))))</f>
        <v>L</v>
      </c>
      <c r="C117" s="35" t="s">
        <v>148</v>
      </c>
      <c r="D117" s="26"/>
      <c r="E117" s="35" t="s">
        <v>146</v>
      </c>
      <c r="F117" s="44">
        <v>25000</v>
      </c>
      <c r="G117" s="36">
        <f>H117/F117</f>
        <v>0.3333332</v>
      </c>
      <c r="H117" s="44">
        <v>8333.33</v>
      </c>
      <c r="I117" s="44"/>
      <c r="J117" s="57">
        <v>0</v>
      </c>
      <c r="K117" s="44">
        <v>8333.33</v>
      </c>
      <c r="L117" s="43">
        <v>41995</v>
      </c>
      <c r="M117" s="28">
        <v>42156</v>
      </c>
      <c r="N117" s="37">
        <f>M117-L117</f>
        <v>161</v>
      </c>
      <c r="O117" s="38">
        <f>K117/N117</f>
        <v>51.759813664596273</v>
      </c>
    </row>
    <row r="118" spans="1:15" x14ac:dyDescent="0.25">
      <c r="A118" s="35">
        <v>2015</v>
      </c>
      <c r="B118" s="26" t="str">
        <f>IF(AND($F118&gt;='2016 Overview'!$B$18,$F118&lt;='2016 Overview'!$C$18),'2016 Overview'!$A$18,IF(AND($F118&gt;='2016 Overview'!$B$17,$F118&lt;='2016 Overview'!$C$17),'2016 Overview'!$A$17, IF(AND($F118&gt;='2016 Overview'!$B$16,$F118&lt;='2016 Overview'!$C$16),'2016 Overview'!$A$16, IF(AND($F118&gt;='2016 Overview'!$B$15,$F118&lt;='2016 Overview'!$C$15),'2016 Overview'!$A$15, IF(AND($F118&gt;='2016 Overview'!$B$14,$F118&lt;='2016 Overview'!$C$14),'2016 Overview'!$A$14, IF(AND($F118&gt;='2016 Overview'!$B$13,$F118&lt;='2016 Overview'!$C$13),'2016 Overview'!$A$13, IF(AND($F118&gt;='2016 Overview'!$B$12,$F118&lt;='2016 Overview'!$C$12),'2016 Overview'!$A$12,IF(AND($F118&gt;='2016 Overview'!$B$11,$F118&lt;='2016 Overview'!$C$11),'2016 Overview'!$A$11,IF(AND($F118&gt;='2016 Overview'!$B$10,$F118&lt;='2016 Overview'!$C$10),'2016 Overview'!$A$10,IF(AND($F118&gt;='2016 Overview'!$B$9,$F118&lt;='2016 Overview'!$C$9),'2016 Overview'!$A$9,IF(AND($F118&gt;='2016 Overview'!$B$8,$F118&lt;='2016 Overview'!$C$8),'2016 Overview'!$A$7,IF(AND($F118&gt;='2016 Overview'!$B$7,$F118&lt;='2016 Overview'!$C$7),'2016 Overview'!$A$7,IF(AND($F118&gt;='2016 Overview'!$B$6,$F118&lt;='2016 Overview'!$C$6),'2016 Overview'!$A$6,IF(AND($F118&gt;='2016 Overview'!$B$5,$F118&lt;='2016 Overview'!$C$5),'2016 Overview'!$A$5,))))))))))))))</f>
        <v>L</v>
      </c>
      <c r="C118" s="35" t="s">
        <v>148</v>
      </c>
      <c r="D118" s="51" t="s">
        <v>38</v>
      </c>
      <c r="E118" s="35" t="s">
        <v>146</v>
      </c>
      <c r="F118" s="44">
        <v>27500</v>
      </c>
      <c r="G118" s="36">
        <f>H118/F118</f>
        <v>0.10757527272727273</v>
      </c>
      <c r="H118" s="44">
        <v>2958.32</v>
      </c>
      <c r="I118" s="44"/>
      <c r="J118" s="57">
        <v>0</v>
      </c>
      <c r="K118" s="44">
        <v>2958.32</v>
      </c>
      <c r="L118" s="43">
        <v>41660</v>
      </c>
      <c r="M118" s="28">
        <v>42156</v>
      </c>
      <c r="N118" s="37">
        <f>M118-L118</f>
        <v>496</v>
      </c>
      <c r="O118" s="38">
        <f>K118/N118</f>
        <v>5.9643548387096779</v>
      </c>
    </row>
    <row r="119" spans="1:15" x14ac:dyDescent="0.25">
      <c r="A119" s="35">
        <v>2015</v>
      </c>
      <c r="B119" s="26" t="str">
        <f>IF(AND($F119&gt;='2016 Overview'!$B$18,$F119&lt;='2016 Overview'!$C$18),'2016 Overview'!$A$18,IF(AND($F119&gt;='2016 Overview'!$B$17,$F119&lt;='2016 Overview'!$C$17),'2016 Overview'!$A$17, IF(AND($F119&gt;='2016 Overview'!$B$16,$F119&lt;='2016 Overview'!$C$16),'2016 Overview'!$A$16, IF(AND($F119&gt;='2016 Overview'!$B$15,$F119&lt;='2016 Overview'!$C$15),'2016 Overview'!$A$15, IF(AND($F119&gt;='2016 Overview'!$B$14,$F119&lt;='2016 Overview'!$C$14),'2016 Overview'!$A$14, IF(AND($F119&gt;='2016 Overview'!$B$13,$F119&lt;='2016 Overview'!$C$13),'2016 Overview'!$A$13, IF(AND($F119&gt;='2016 Overview'!$B$12,$F119&lt;='2016 Overview'!$C$12),'2016 Overview'!$A$12,IF(AND($F119&gt;='2016 Overview'!$B$11,$F119&lt;='2016 Overview'!$C$11),'2016 Overview'!$A$11,IF(AND($F119&gt;='2016 Overview'!$B$10,$F119&lt;='2016 Overview'!$C$10),'2016 Overview'!$A$10,IF(AND($F119&gt;='2016 Overview'!$B$9,$F119&lt;='2016 Overview'!$C$9),'2016 Overview'!$A$9,IF(AND($F119&gt;='2016 Overview'!$B$8,$F119&lt;='2016 Overview'!$C$8),'2016 Overview'!$A$7,IF(AND($F119&gt;='2016 Overview'!$B$7,$F119&lt;='2016 Overview'!$C$7),'2016 Overview'!$A$7,IF(AND($F119&gt;='2016 Overview'!$B$6,$F119&lt;='2016 Overview'!$C$6),'2016 Overview'!$A$6,IF(AND($F119&gt;='2016 Overview'!$B$5,$F119&lt;='2016 Overview'!$C$5),'2016 Overview'!$A$5,))))))))))))))</f>
        <v>L</v>
      </c>
      <c r="C119" s="35" t="s">
        <v>148</v>
      </c>
      <c r="D119" s="51" t="s">
        <v>38</v>
      </c>
      <c r="E119" s="35" t="s">
        <v>146</v>
      </c>
      <c r="F119" s="44">
        <v>25000</v>
      </c>
      <c r="G119" s="36">
        <f>H119/F119</f>
        <v>0.11111120000000001</v>
      </c>
      <c r="H119" s="44">
        <v>2777.78</v>
      </c>
      <c r="I119" s="44"/>
      <c r="J119" s="57">
        <v>0</v>
      </c>
      <c r="K119" s="44">
        <v>2777.78</v>
      </c>
      <c r="L119" s="43">
        <v>41048</v>
      </c>
      <c r="M119" s="28">
        <v>42156</v>
      </c>
      <c r="N119" s="37">
        <f>M119-L119</f>
        <v>1108</v>
      </c>
      <c r="O119" s="38">
        <f>K119/N119</f>
        <v>2.5070216606498197</v>
      </c>
    </row>
    <row r="120" spans="1:15" x14ac:dyDescent="0.25">
      <c r="A120" s="35">
        <v>2015</v>
      </c>
      <c r="B120" s="26" t="str">
        <f>IF(AND($F120&gt;='2016 Overview'!$B$18,$F120&lt;='2016 Overview'!$C$18),'2016 Overview'!$A$18,IF(AND($F120&gt;='2016 Overview'!$B$17,$F120&lt;='2016 Overview'!$C$17),'2016 Overview'!$A$17, IF(AND($F120&gt;='2016 Overview'!$B$16,$F120&lt;='2016 Overview'!$C$16),'2016 Overview'!$A$16, IF(AND($F120&gt;='2016 Overview'!$B$15,$F120&lt;='2016 Overview'!$C$15),'2016 Overview'!$A$15, IF(AND($F120&gt;='2016 Overview'!$B$14,$F120&lt;='2016 Overview'!$C$14),'2016 Overview'!$A$14, IF(AND($F120&gt;='2016 Overview'!$B$13,$F120&lt;='2016 Overview'!$C$13),'2016 Overview'!$A$13, IF(AND($F120&gt;='2016 Overview'!$B$12,$F120&lt;='2016 Overview'!$C$12),'2016 Overview'!$A$12,IF(AND($F120&gt;='2016 Overview'!$B$11,$F120&lt;='2016 Overview'!$C$11),'2016 Overview'!$A$11,IF(AND($F120&gt;='2016 Overview'!$B$10,$F120&lt;='2016 Overview'!$C$10),'2016 Overview'!$A$10,IF(AND($F120&gt;='2016 Overview'!$B$9,$F120&lt;='2016 Overview'!$C$9),'2016 Overview'!$A$9,IF(AND($F120&gt;='2016 Overview'!$B$8,$F120&lt;='2016 Overview'!$C$8),'2016 Overview'!$A$7,IF(AND($F120&gt;='2016 Overview'!$B$7,$F120&lt;='2016 Overview'!$C$7),'2016 Overview'!$A$7,IF(AND($F120&gt;='2016 Overview'!$B$6,$F120&lt;='2016 Overview'!$C$6),'2016 Overview'!$A$6,IF(AND($F120&gt;='2016 Overview'!$B$5,$F120&lt;='2016 Overview'!$C$5),'2016 Overview'!$A$5,))))))))))))))</f>
        <v>L</v>
      </c>
      <c r="C120" s="35" t="s">
        <v>148</v>
      </c>
      <c r="D120" s="51" t="s">
        <v>38</v>
      </c>
      <c r="E120" s="35" t="s">
        <v>146</v>
      </c>
      <c r="F120" s="44">
        <v>25000</v>
      </c>
      <c r="G120" s="36">
        <f>H120/F120</f>
        <v>0.11111120000000001</v>
      </c>
      <c r="H120" s="44">
        <v>2777.78</v>
      </c>
      <c r="I120" s="44"/>
      <c r="J120" s="57">
        <v>0</v>
      </c>
      <c r="K120" s="44">
        <v>2777.78</v>
      </c>
      <c r="L120" s="43">
        <v>41102</v>
      </c>
      <c r="M120" s="28">
        <v>42156</v>
      </c>
      <c r="N120" s="37">
        <f>M120-L120</f>
        <v>1054</v>
      </c>
      <c r="O120" s="38">
        <f>K120/N120</f>
        <v>2.6354648956356739</v>
      </c>
    </row>
    <row r="121" spans="1:15" x14ac:dyDescent="0.25">
      <c r="A121" s="35">
        <v>2015</v>
      </c>
      <c r="B121" s="26" t="str">
        <f>IF(AND($F121&gt;='2016 Overview'!$B$18,$F121&lt;='2016 Overview'!$C$18),'2016 Overview'!$A$18,IF(AND($F121&gt;='2016 Overview'!$B$17,$F121&lt;='2016 Overview'!$C$17),'2016 Overview'!$A$17, IF(AND($F121&gt;='2016 Overview'!$B$16,$F121&lt;='2016 Overview'!$C$16),'2016 Overview'!$A$16, IF(AND($F121&gt;='2016 Overview'!$B$15,$F121&lt;='2016 Overview'!$C$15),'2016 Overview'!$A$15, IF(AND($F121&gt;='2016 Overview'!$B$14,$F121&lt;='2016 Overview'!$C$14),'2016 Overview'!$A$14, IF(AND($F121&gt;='2016 Overview'!$B$13,$F121&lt;='2016 Overview'!$C$13),'2016 Overview'!$A$13, IF(AND($F121&gt;='2016 Overview'!$B$12,$F121&lt;='2016 Overview'!$C$12),'2016 Overview'!$A$12,IF(AND($F121&gt;='2016 Overview'!$B$11,$F121&lt;='2016 Overview'!$C$11),'2016 Overview'!$A$11,IF(AND($F121&gt;='2016 Overview'!$B$10,$F121&lt;='2016 Overview'!$C$10),'2016 Overview'!$A$10,IF(AND($F121&gt;='2016 Overview'!$B$9,$F121&lt;='2016 Overview'!$C$9),'2016 Overview'!$A$9,IF(AND($F121&gt;='2016 Overview'!$B$8,$F121&lt;='2016 Overview'!$C$8),'2016 Overview'!$A$7,IF(AND($F121&gt;='2016 Overview'!$B$7,$F121&lt;='2016 Overview'!$C$7),'2016 Overview'!$A$7,IF(AND($F121&gt;='2016 Overview'!$B$6,$F121&lt;='2016 Overview'!$C$6),'2016 Overview'!$A$6,IF(AND($F121&gt;='2016 Overview'!$B$5,$F121&lt;='2016 Overview'!$C$5),'2016 Overview'!$A$5,))))))))))))))</f>
        <v>L</v>
      </c>
      <c r="C121" s="35" t="s">
        <v>148</v>
      </c>
      <c r="D121" s="51" t="s">
        <v>38</v>
      </c>
      <c r="E121" s="35" t="s">
        <v>146</v>
      </c>
      <c r="F121" s="44">
        <v>25000</v>
      </c>
      <c r="G121" s="36">
        <f>H121/F121</f>
        <v>0.11111120000000001</v>
      </c>
      <c r="H121" s="44">
        <v>2777.78</v>
      </c>
      <c r="I121" s="44"/>
      <c r="J121" s="57">
        <v>0</v>
      </c>
      <c r="K121" s="44">
        <v>2777.78</v>
      </c>
      <c r="L121" s="43">
        <v>42138</v>
      </c>
      <c r="M121" s="28">
        <v>42156</v>
      </c>
      <c r="N121" s="37">
        <f>M121-L121</f>
        <v>18</v>
      </c>
      <c r="O121" s="38">
        <f>K121/N121</f>
        <v>154.32111111111112</v>
      </c>
    </row>
    <row r="122" spans="1:15" x14ac:dyDescent="0.25">
      <c r="A122" s="35">
        <v>2015</v>
      </c>
      <c r="B122" s="26" t="str">
        <f>IF(AND($F122&gt;='2016 Overview'!$B$18,$F122&lt;='2016 Overview'!$C$18),'2016 Overview'!$A$18,IF(AND($F122&gt;='2016 Overview'!$B$17,$F122&lt;='2016 Overview'!$C$17),'2016 Overview'!$A$17, IF(AND($F122&gt;='2016 Overview'!$B$16,$F122&lt;='2016 Overview'!$C$16),'2016 Overview'!$A$16, IF(AND($F122&gt;='2016 Overview'!$B$15,$F122&lt;='2016 Overview'!$C$15),'2016 Overview'!$A$15, IF(AND($F122&gt;='2016 Overview'!$B$14,$F122&lt;='2016 Overview'!$C$14),'2016 Overview'!$A$14, IF(AND($F122&gt;='2016 Overview'!$B$13,$F122&lt;='2016 Overview'!$C$13),'2016 Overview'!$A$13, IF(AND($F122&gt;='2016 Overview'!$B$12,$F122&lt;='2016 Overview'!$C$12),'2016 Overview'!$A$12,IF(AND($F122&gt;='2016 Overview'!$B$11,$F122&lt;='2016 Overview'!$C$11),'2016 Overview'!$A$11,IF(AND($F122&gt;='2016 Overview'!$B$10,$F122&lt;='2016 Overview'!$C$10),'2016 Overview'!$A$10,IF(AND($F122&gt;='2016 Overview'!$B$9,$F122&lt;='2016 Overview'!$C$9),'2016 Overview'!$A$9,IF(AND($F122&gt;='2016 Overview'!$B$8,$F122&lt;='2016 Overview'!$C$8),'2016 Overview'!$A$7,IF(AND($F122&gt;='2016 Overview'!$B$7,$F122&lt;='2016 Overview'!$C$7),'2016 Overview'!$A$7,IF(AND($F122&gt;='2016 Overview'!$B$6,$F122&lt;='2016 Overview'!$C$6),'2016 Overview'!$A$6,IF(AND($F122&gt;='2016 Overview'!$B$5,$F122&lt;='2016 Overview'!$C$5),'2016 Overview'!$A$5,))))))))))))))</f>
        <v>L</v>
      </c>
      <c r="C122" s="35" t="s">
        <v>148</v>
      </c>
      <c r="D122" s="51" t="s">
        <v>38</v>
      </c>
      <c r="E122" s="35" t="s">
        <v>146</v>
      </c>
      <c r="F122" s="44">
        <v>25000</v>
      </c>
      <c r="G122" s="36">
        <f>H122/F122</f>
        <v>0.11111120000000001</v>
      </c>
      <c r="H122" s="44">
        <v>2777.78</v>
      </c>
      <c r="I122" s="44"/>
      <c r="J122" s="57">
        <v>0</v>
      </c>
      <c r="K122" s="44">
        <v>2777.78</v>
      </c>
      <c r="L122" s="43"/>
      <c r="M122" s="28">
        <v>42156</v>
      </c>
      <c r="N122" s="37">
        <f>M122-L122</f>
        <v>42156</v>
      </c>
      <c r="O122" s="38">
        <f>K122/N122</f>
        <v>6.5892874086725506E-2</v>
      </c>
    </row>
    <row r="123" spans="1:15" x14ac:dyDescent="0.25">
      <c r="A123" s="35">
        <v>2015</v>
      </c>
      <c r="B123" s="26" t="str">
        <f>IF(AND($F123&gt;='2016 Overview'!$B$18,$F123&lt;='2016 Overview'!$C$18),'2016 Overview'!$A$18,IF(AND($F123&gt;='2016 Overview'!$B$17,$F123&lt;='2016 Overview'!$C$17),'2016 Overview'!$A$17, IF(AND($F123&gt;='2016 Overview'!$B$16,$F123&lt;='2016 Overview'!$C$16),'2016 Overview'!$A$16, IF(AND($F123&gt;='2016 Overview'!$B$15,$F123&lt;='2016 Overview'!$C$15),'2016 Overview'!$A$15, IF(AND($F123&gt;='2016 Overview'!$B$14,$F123&lt;='2016 Overview'!$C$14),'2016 Overview'!$A$14, IF(AND($F123&gt;='2016 Overview'!$B$13,$F123&lt;='2016 Overview'!$C$13),'2016 Overview'!$A$13, IF(AND($F123&gt;='2016 Overview'!$B$12,$F123&lt;='2016 Overview'!$C$12),'2016 Overview'!$A$12,IF(AND($F123&gt;='2016 Overview'!$B$11,$F123&lt;='2016 Overview'!$C$11),'2016 Overview'!$A$11,IF(AND($F123&gt;='2016 Overview'!$B$10,$F123&lt;='2016 Overview'!$C$10),'2016 Overview'!$A$10,IF(AND($F123&gt;='2016 Overview'!$B$9,$F123&lt;='2016 Overview'!$C$9),'2016 Overview'!$A$9,IF(AND($F123&gt;='2016 Overview'!$B$8,$F123&lt;='2016 Overview'!$C$8),'2016 Overview'!$A$7,IF(AND($F123&gt;='2016 Overview'!$B$7,$F123&lt;='2016 Overview'!$C$7),'2016 Overview'!$A$7,IF(AND($F123&gt;='2016 Overview'!$B$6,$F123&lt;='2016 Overview'!$C$6),'2016 Overview'!$A$6,IF(AND($F123&gt;='2016 Overview'!$B$5,$F123&lt;='2016 Overview'!$C$5),'2016 Overview'!$A$5,))))))))))))))</f>
        <v>L</v>
      </c>
      <c r="C123" s="35" t="s">
        <v>148</v>
      </c>
      <c r="D123" s="51" t="s">
        <v>38</v>
      </c>
      <c r="E123" s="35" t="s">
        <v>146</v>
      </c>
      <c r="F123" s="44">
        <v>25000</v>
      </c>
      <c r="G123" s="36">
        <f>H123/F123</f>
        <v>0.1110892</v>
      </c>
      <c r="H123" s="44">
        <v>2777.23</v>
      </c>
      <c r="I123" s="44"/>
      <c r="J123" s="57">
        <v>0</v>
      </c>
      <c r="K123" s="44">
        <v>2777.23</v>
      </c>
      <c r="L123" s="43">
        <v>42034</v>
      </c>
      <c r="M123" s="28">
        <v>42156</v>
      </c>
      <c r="N123" s="37">
        <f>M123-L123</f>
        <v>122</v>
      </c>
      <c r="O123" s="38">
        <f>K123/N123</f>
        <v>22.764180327868853</v>
      </c>
    </row>
    <row r="124" spans="1:15" x14ac:dyDescent="0.25">
      <c r="A124" s="35">
        <v>2015</v>
      </c>
      <c r="B124" s="26" t="str">
        <f>IF(AND($F124&gt;='2016 Overview'!$B$18,$F124&lt;='2016 Overview'!$C$18),'2016 Overview'!$A$18,IF(AND($F124&gt;='2016 Overview'!$B$17,$F124&lt;='2016 Overview'!$C$17),'2016 Overview'!$A$17, IF(AND($F124&gt;='2016 Overview'!$B$16,$F124&lt;='2016 Overview'!$C$16),'2016 Overview'!$A$16, IF(AND($F124&gt;='2016 Overview'!$B$15,$F124&lt;='2016 Overview'!$C$15),'2016 Overview'!$A$15, IF(AND($F124&gt;='2016 Overview'!$B$14,$F124&lt;='2016 Overview'!$C$14),'2016 Overview'!$A$14, IF(AND($F124&gt;='2016 Overview'!$B$13,$F124&lt;='2016 Overview'!$C$13),'2016 Overview'!$A$13, IF(AND($F124&gt;='2016 Overview'!$B$12,$F124&lt;='2016 Overview'!$C$12),'2016 Overview'!$A$12,IF(AND($F124&gt;='2016 Overview'!$B$11,$F124&lt;='2016 Overview'!$C$11),'2016 Overview'!$A$11,IF(AND($F124&gt;='2016 Overview'!$B$10,$F124&lt;='2016 Overview'!$C$10),'2016 Overview'!$A$10,IF(AND($F124&gt;='2016 Overview'!$B$9,$F124&lt;='2016 Overview'!$C$9),'2016 Overview'!$A$9,IF(AND($F124&gt;='2016 Overview'!$B$8,$F124&lt;='2016 Overview'!$C$8),'2016 Overview'!$A$7,IF(AND($F124&gt;='2016 Overview'!$B$7,$F124&lt;='2016 Overview'!$C$7),'2016 Overview'!$A$7,IF(AND($F124&gt;='2016 Overview'!$B$6,$F124&lt;='2016 Overview'!$C$6),'2016 Overview'!$A$6,IF(AND($F124&gt;='2016 Overview'!$B$5,$F124&lt;='2016 Overview'!$C$5),'2016 Overview'!$A$5,))))))))))))))</f>
        <v>M</v>
      </c>
      <c r="C124" s="35" t="s">
        <v>148</v>
      </c>
      <c r="D124" s="26"/>
      <c r="E124" s="35" t="s">
        <v>146</v>
      </c>
      <c r="F124" s="44">
        <v>21500</v>
      </c>
      <c r="G124" s="36">
        <f>H124/F124</f>
        <v>0.33333302325581393</v>
      </c>
      <c r="H124" s="44">
        <v>7166.66</v>
      </c>
      <c r="I124" s="44"/>
      <c r="J124" s="57">
        <v>-1000</v>
      </c>
      <c r="K124" s="44">
        <v>6166.66</v>
      </c>
      <c r="L124" s="43">
        <v>40282</v>
      </c>
      <c r="M124" s="28">
        <v>42156</v>
      </c>
      <c r="N124" s="37">
        <f>M124-L124</f>
        <v>1874</v>
      </c>
      <c r="O124" s="38">
        <f>K124/N124</f>
        <v>3.2906403415154748</v>
      </c>
    </row>
    <row r="125" spans="1:15" x14ac:dyDescent="0.25">
      <c r="A125" s="35">
        <v>2015</v>
      </c>
      <c r="B125" s="26" t="str">
        <f>IF(AND($F125&gt;='2016 Overview'!$B$18,$F125&lt;='2016 Overview'!$C$18),'2016 Overview'!$A$18,IF(AND($F125&gt;='2016 Overview'!$B$17,$F125&lt;='2016 Overview'!$C$17),'2016 Overview'!$A$17, IF(AND($F125&gt;='2016 Overview'!$B$16,$F125&lt;='2016 Overview'!$C$16),'2016 Overview'!$A$16, IF(AND($F125&gt;='2016 Overview'!$B$15,$F125&lt;='2016 Overview'!$C$15),'2016 Overview'!$A$15, IF(AND($F125&gt;='2016 Overview'!$B$14,$F125&lt;='2016 Overview'!$C$14),'2016 Overview'!$A$14, IF(AND($F125&gt;='2016 Overview'!$B$13,$F125&lt;='2016 Overview'!$C$13),'2016 Overview'!$A$13, IF(AND($F125&gt;='2016 Overview'!$B$12,$F125&lt;='2016 Overview'!$C$12),'2016 Overview'!$A$12,IF(AND($F125&gt;='2016 Overview'!$B$11,$F125&lt;='2016 Overview'!$C$11),'2016 Overview'!$A$11,IF(AND($F125&gt;='2016 Overview'!$B$10,$F125&lt;='2016 Overview'!$C$10),'2016 Overview'!$A$10,IF(AND($F125&gt;='2016 Overview'!$B$9,$F125&lt;='2016 Overview'!$C$9),'2016 Overview'!$A$9,IF(AND($F125&gt;='2016 Overview'!$B$8,$F125&lt;='2016 Overview'!$C$8),'2016 Overview'!$A$7,IF(AND($F125&gt;='2016 Overview'!$B$7,$F125&lt;='2016 Overview'!$C$7),'2016 Overview'!$A$7,IF(AND($F125&gt;='2016 Overview'!$B$6,$F125&lt;='2016 Overview'!$C$6),'2016 Overview'!$A$6,IF(AND($F125&gt;='2016 Overview'!$B$5,$F125&lt;='2016 Overview'!$C$5),'2016 Overview'!$A$5,))))))))))))))</f>
        <v>M</v>
      </c>
      <c r="C125" s="35" t="s">
        <v>148</v>
      </c>
      <c r="D125" s="26"/>
      <c r="E125" s="35" t="s">
        <v>146</v>
      </c>
      <c r="F125" s="44">
        <v>20500</v>
      </c>
      <c r="G125" s="36">
        <f>H125/F125</f>
        <v>0.33333317073170732</v>
      </c>
      <c r="H125" s="44">
        <v>6833.33</v>
      </c>
      <c r="I125" s="44"/>
      <c r="J125" s="57">
        <v>-6833.33</v>
      </c>
      <c r="K125" s="44">
        <v>0</v>
      </c>
      <c r="L125" s="43">
        <v>41576</v>
      </c>
      <c r="M125" s="28">
        <v>42156</v>
      </c>
      <c r="N125" s="37">
        <f>M125-L125</f>
        <v>580</v>
      </c>
      <c r="O125" s="38">
        <f>K125/N125</f>
        <v>0</v>
      </c>
    </row>
    <row r="126" spans="1:15" x14ac:dyDescent="0.25">
      <c r="A126" s="35">
        <v>2015</v>
      </c>
      <c r="B126" s="26" t="str">
        <f>IF(AND($F126&gt;='2016 Overview'!$B$18,$F126&lt;='2016 Overview'!$C$18),'2016 Overview'!$A$18,IF(AND($F126&gt;='2016 Overview'!$B$17,$F126&lt;='2016 Overview'!$C$17),'2016 Overview'!$A$17, IF(AND($F126&gt;='2016 Overview'!$B$16,$F126&lt;='2016 Overview'!$C$16),'2016 Overview'!$A$16, IF(AND($F126&gt;='2016 Overview'!$B$15,$F126&lt;='2016 Overview'!$C$15),'2016 Overview'!$A$15, IF(AND($F126&gt;='2016 Overview'!$B$14,$F126&lt;='2016 Overview'!$C$14),'2016 Overview'!$A$14, IF(AND($F126&gt;='2016 Overview'!$B$13,$F126&lt;='2016 Overview'!$C$13),'2016 Overview'!$A$13, IF(AND($F126&gt;='2016 Overview'!$B$12,$F126&lt;='2016 Overview'!$C$12),'2016 Overview'!$A$12,IF(AND($F126&gt;='2016 Overview'!$B$11,$F126&lt;='2016 Overview'!$C$11),'2016 Overview'!$A$11,IF(AND($F126&gt;='2016 Overview'!$B$10,$F126&lt;='2016 Overview'!$C$10),'2016 Overview'!$A$10,IF(AND($F126&gt;='2016 Overview'!$B$9,$F126&lt;='2016 Overview'!$C$9),'2016 Overview'!$A$9,IF(AND($F126&gt;='2016 Overview'!$B$8,$F126&lt;='2016 Overview'!$C$8),'2016 Overview'!$A$7,IF(AND($F126&gt;='2016 Overview'!$B$7,$F126&lt;='2016 Overview'!$C$7),'2016 Overview'!$A$7,IF(AND($F126&gt;='2016 Overview'!$B$6,$F126&lt;='2016 Overview'!$C$6),'2016 Overview'!$A$6,IF(AND($F126&gt;='2016 Overview'!$B$5,$F126&lt;='2016 Overview'!$C$5),'2016 Overview'!$A$5,))))))))))))))</f>
        <v>M</v>
      </c>
      <c r="C126" s="35" t="s">
        <v>148</v>
      </c>
      <c r="D126" s="26"/>
      <c r="E126" s="35" t="s">
        <v>146</v>
      </c>
      <c r="F126" s="44">
        <v>20426.12</v>
      </c>
      <c r="G126" s="36">
        <f>H126/F126</f>
        <v>0.33333104867689017</v>
      </c>
      <c r="H126" s="44">
        <v>6808.66</v>
      </c>
      <c r="I126" s="44"/>
      <c r="J126" s="57">
        <v>0</v>
      </c>
      <c r="K126" s="44">
        <v>6808.66</v>
      </c>
      <c r="L126" s="43">
        <v>41731</v>
      </c>
      <c r="M126" s="28">
        <v>42156</v>
      </c>
      <c r="N126" s="37">
        <f>M126-L126</f>
        <v>425</v>
      </c>
      <c r="O126" s="38">
        <f>K126/N126</f>
        <v>16.020376470588236</v>
      </c>
    </row>
    <row r="127" spans="1:15" x14ac:dyDescent="0.25">
      <c r="A127" s="35">
        <v>2015</v>
      </c>
      <c r="B127" s="26" t="str">
        <f>IF(AND($F127&gt;='2016 Overview'!$B$18,$F127&lt;='2016 Overview'!$C$18),'2016 Overview'!$A$18,IF(AND($F127&gt;='2016 Overview'!$B$17,$F127&lt;='2016 Overview'!$C$17),'2016 Overview'!$A$17, IF(AND($F127&gt;='2016 Overview'!$B$16,$F127&lt;='2016 Overview'!$C$16),'2016 Overview'!$A$16, IF(AND($F127&gt;='2016 Overview'!$B$15,$F127&lt;='2016 Overview'!$C$15),'2016 Overview'!$A$15, IF(AND($F127&gt;='2016 Overview'!$B$14,$F127&lt;='2016 Overview'!$C$14),'2016 Overview'!$A$14, IF(AND($F127&gt;='2016 Overview'!$B$13,$F127&lt;='2016 Overview'!$C$13),'2016 Overview'!$A$13, IF(AND($F127&gt;='2016 Overview'!$B$12,$F127&lt;='2016 Overview'!$C$12),'2016 Overview'!$A$12,IF(AND($F127&gt;='2016 Overview'!$B$11,$F127&lt;='2016 Overview'!$C$11),'2016 Overview'!$A$11,IF(AND($F127&gt;='2016 Overview'!$B$10,$F127&lt;='2016 Overview'!$C$10),'2016 Overview'!$A$10,IF(AND($F127&gt;='2016 Overview'!$B$9,$F127&lt;='2016 Overview'!$C$9),'2016 Overview'!$A$9,IF(AND($F127&gt;='2016 Overview'!$B$8,$F127&lt;='2016 Overview'!$C$8),'2016 Overview'!$A$7,IF(AND($F127&gt;='2016 Overview'!$B$7,$F127&lt;='2016 Overview'!$C$7),'2016 Overview'!$A$7,IF(AND($F127&gt;='2016 Overview'!$B$6,$F127&lt;='2016 Overview'!$C$6),'2016 Overview'!$A$6,IF(AND($F127&gt;='2016 Overview'!$B$5,$F127&lt;='2016 Overview'!$C$5),'2016 Overview'!$A$5,))))))))))))))</f>
        <v>M</v>
      </c>
      <c r="C127" s="35" t="s">
        <v>148</v>
      </c>
      <c r="D127" s="26"/>
      <c r="E127" s="35" t="s">
        <v>146</v>
      </c>
      <c r="F127" s="44">
        <v>20000</v>
      </c>
      <c r="G127" s="36">
        <f>H127/F127</f>
        <v>0.33333299999999999</v>
      </c>
      <c r="H127" s="44">
        <v>6666.66</v>
      </c>
      <c r="I127" s="44"/>
      <c r="J127" s="57">
        <v>0</v>
      </c>
      <c r="K127" s="44">
        <v>6666.66</v>
      </c>
      <c r="L127" s="43">
        <v>42016</v>
      </c>
      <c r="M127" s="28">
        <v>42156</v>
      </c>
      <c r="N127" s="37">
        <f>M127-L127</f>
        <v>140</v>
      </c>
      <c r="O127" s="38">
        <f>K127/N127</f>
        <v>47.619</v>
      </c>
    </row>
    <row r="128" spans="1:15" x14ac:dyDescent="0.25">
      <c r="A128" s="35">
        <v>2015</v>
      </c>
      <c r="B128" s="26" t="str">
        <f>IF(AND($F128&gt;='2016 Overview'!$B$18,$F128&lt;='2016 Overview'!$C$18),'2016 Overview'!$A$18,IF(AND($F128&gt;='2016 Overview'!$B$17,$F128&lt;='2016 Overview'!$C$17),'2016 Overview'!$A$17, IF(AND($F128&gt;='2016 Overview'!$B$16,$F128&lt;='2016 Overview'!$C$16),'2016 Overview'!$A$16, IF(AND($F128&gt;='2016 Overview'!$B$15,$F128&lt;='2016 Overview'!$C$15),'2016 Overview'!$A$15, IF(AND($F128&gt;='2016 Overview'!$B$14,$F128&lt;='2016 Overview'!$C$14),'2016 Overview'!$A$14, IF(AND($F128&gt;='2016 Overview'!$B$13,$F128&lt;='2016 Overview'!$C$13),'2016 Overview'!$A$13, IF(AND($F128&gt;='2016 Overview'!$B$12,$F128&lt;='2016 Overview'!$C$12),'2016 Overview'!$A$12,IF(AND($F128&gt;='2016 Overview'!$B$11,$F128&lt;='2016 Overview'!$C$11),'2016 Overview'!$A$11,IF(AND($F128&gt;='2016 Overview'!$B$10,$F128&lt;='2016 Overview'!$C$10),'2016 Overview'!$A$10,IF(AND($F128&gt;='2016 Overview'!$B$9,$F128&lt;='2016 Overview'!$C$9),'2016 Overview'!$A$9,IF(AND($F128&gt;='2016 Overview'!$B$8,$F128&lt;='2016 Overview'!$C$8),'2016 Overview'!$A$7,IF(AND($F128&gt;='2016 Overview'!$B$7,$F128&lt;='2016 Overview'!$C$7),'2016 Overview'!$A$7,IF(AND($F128&gt;='2016 Overview'!$B$6,$F128&lt;='2016 Overview'!$C$6),'2016 Overview'!$A$6,IF(AND($F128&gt;='2016 Overview'!$B$5,$F128&lt;='2016 Overview'!$C$5),'2016 Overview'!$A$5,))))))))))))))</f>
        <v>M</v>
      </c>
      <c r="C128" s="35" t="s">
        <v>148</v>
      </c>
      <c r="D128" s="26"/>
      <c r="E128" s="35" t="s">
        <v>146</v>
      </c>
      <c r="F128" s="44">
        <v>20000</v>
      </c>
      <c r="G128" s="36">
        <f>H128/F128</f>
        <v>0.33333299999999999</v>
      </c>
      <c r="H128" s="44">
        <v>6666.66</v>
      </c>
      <c r="I128" s="44"/>
      <c r="J128" s="57">
        <v>0</v>
      </c>
      <c r="K128" s="44">
        <v>6666.66</v>
      </c>
      <c r="L128" s="43">
        <v>41801</v>
      </c>
      <c r="M128" s="28">
        <v>42156</v>
      </c>
      <c r="N128" s="37">
        <f>M128-L128</f>
        <v>355</v>
      </c>
      <c r="O128" s="38">
        <f>K128/N128</f>
        <v>18.779323943661971</v>
      </c>
    </row>
    <row r="129" spans="1:15" x14ac:dyDescent="0.25">
      <c r="A129" s="35">
        <v>2015</v>
      </c>
      <c r="B129" s="26" t="str">
        <f>IF(AND($F129&gt;='2016 Overview'!$B$18,$F129&lt;='2016 Overview'!$C$18),'2016 Overview'!$A$18,IF(AND($F129&gt;='2016 Overview'!$B$17,$F129&lt;='2016 Overview'!$C$17),'2016 Overview'!$A$17, IF(AND($F129&gt;='2016 Overview'!$B$16,$F129&lt;='2016 Overview'!$C$16),'2016 Overview'!$A$16, IF(AND($F129&gt;='2016 Overview'!$B$15,$F129&lt;='2016 Overview'!$C$15),'2016 Overview'!$A$15, IF(AND($F129&gt;='2016 Overview'!$B$14,$F129&lt;='2016 Overview'!$C$14),'2016 Overview'!$A$14, IF(AND($F129&gt;='2016 Overview'!$B$13,$F129&lt;='2016 Overview'!$C$13),'2016 Overview'!$A$13, IF(AND($F129&gt;='2016 Overview'!$B$12,$F129&lt;='2016 Overview'!$C$12),'2016 Overview'!$A$12,IF(AND($F129&gt;='2016 Overview'!$B$11,$F129&lt;='2016 Overview'!$C$11),'2016 Overview'!$A$11,IF(AND($F129&gt;='2016 Overview'!$B$10,$F129&lt;='2016 Overview'!$C$10),'2016 Overview'!$A$10,IF(AND($F129&gt;='2016 Overview'!$B$9,$F129&lt;='2016 Overview'!$C$9),'2016 Overview'!$A$9,IF(AND($F129&gt;='2016 Overview'!$B$8,$F129&lt;='2016 Overview'!$C$8),'2016 Overview'!$A$7,IF(AND($F129&gt;='2016 Overview'!$B$7,$F129&lt;='2016 Overview'!$C$7),'2016 Overview'!$A$7,IF(AND($F129&gt;='2016 Overview'!$B$6,$F129&lt;='2016 Overview'!$C$6),'2016 Overview'!$A$6,IF(AND($F129&gt;='2016 Overview'!$B$5,$F129&lt;='2016 Overview'!$C$5),'2016 Overview'!$A$5,))))))))))))))</f>
        <v>M</v>
      </c>
      <c r="C129" s="35" t="s">
        <v>148</v>
      </c>
      <c r="D129" s="26"/>
      <c r="E129" s="35" t="s">
        <v>146</v>
      </c>
      <c r="F129" s="44">
        <v>17225</v>
      </c>
      <c r="G129" s="36">
        <f>H129/F129</f>
        <v>0.33333294629898402</v>
      </c>
      <c r="H129" s="44">
        <v>5741.66</v>
      </c>
      <c r="I129" s="44"/>
      <c r="J129" s="57">
        <v>-2540</v>
      </c>
      <c r="K129" s="44">
        <v>3201.66</v>
      </c>
      <c r="L129" s="43">
        <v>41593</v>
      </c>
      <c r="M129" s="28">
        <v>42156</v>
      </c>
      <c r="N129" s="37">
        <f>M129-L129</f>
        <v>563</v>
      </c>
      <c r="O129" s="38">
        <f>K129/N129</f>
        <v>5.6867850799289519</v>
      </c>
    </row>
    <row r="130" spans="1:15" x14ac:dyDescent="0.25">
      <c r="A130" s="35">
        <v>2015</v>
      </c>
      <c r="B130" s="26" t="str">
        <f>IF(AND($F130&gt;='2016 Overview'!$B$18,$F130&lt;='2016 Overview'!$C$18),'2016 Overview'!$A$18,IF(AND($F130&gt;='2016 Overview'!$B$17,$F130&lt;='2016 Overview'!$C$17),'2016 Overview'!$A$17, IF(AND($F130&gt;='2016 Overview'!$B$16,$F130&lt;='2016 Overview'!$C$16),'2016 Overview'!$A$16, IF(AND($F130&gt;='2016 Overview'!$B$15,$F130&lt;='2016 Overview'!$C$15),'2016 Overview'!$A$15, IF(AND($F130&gt;='2016 Overview'!$B$14,$F130&lt;='2016 Overview'!$C$14),'2016 Overview'!$A$14, IF(AND($F130&gt;='2016 Overview'!$B$13,$F130&lt;='2016 Overview'!$C$13),'2016 Overview'!$A$13, IF(AND($F130&gt;='2016 Overview'!$B$12,$F130&lt;='2016 Overview'!$C$12),'2016 Overview'!$A$12,IF(AND($F130&gt;='2016 Overview'!$B$11,$F130&lt;='2016 Overview'!$C$11),'2016 Overview'!$A$11,IF(AND($F130&gt;='2016 Overview'!$B$10,$F130&lt;='2016 Overview'!$C$10),'2016 Overview'!$A$10,IF(AND($F130&gt;='2016 Overview'!$B$9,$F130&lt;='2016 Overview'!$C$9),'2016 Overview'!$A$9,IF(AND($F130&gt;='2016 Overview'!$B$8,$F130&lt;='2016 Overview'!$C$8),'2016 Overview'!$A$7,IF(AND($F130&gt;='2016 Overview'!$B$7,$F130&lt;='2016 Overview'!$C$7),'2016 Overview'!$A$7,IF(AND($F130&gt;='2016 Overview'!$B$6,$F130&lt;='2016 Overview'!$C$6),'2016 Overview'!$A$6,IF(AND($F130&gt;='2016 Overview'!$B$5,$F130&lt;='2016 Overview'!$C$5),'2016 Overview'!$A$5,))))))))))))))</f>
        <v>M</v>
      </c>
      <c r="C130" s="35" t="s">
        <v>148</v>
      </c>
      <c r="D130" s="26"/>
      <c r="E130" s="35" t="s">
        <v>146</v>
      </c>
      <c r="F130" s="44">
        <v>18076.91</v>
      </c>
      <c r="G130" s="36">
        <f>H130/F130</f>
        <v>0.27364909157593859</v>
      </c>
      <c r="H130" s="44">
        <v>4946.7299999999996</v>
      </c>
      <c r="I130" s="44"/>
      <c r="J130" s="57">
        <v>-2000</v>
      </c>
      <c r="K130" s="44">
        <v>2946.7299999999996</v>
      </c>
      <c r="L130" s="43">
        <v>41856</v>
      </c>
      <c r="M130" s="28">
        <v>42156</v>
      </c>
      <c r="N130" s="37">
        <f>M130-L130</f>
        <v>300</v>
      </c>
      <c r="O130" s="38">
        <f>K130/N130</f>
        <v>9.8224333333333327</v>
      </c>
    </row>
    <row r="131" spans="1:15" x14ac:dyDescent="0.25">
      <c r="A131" s="35">
        <v>2015</v>
      </c>
      <c r="B131" s="26" t="str">
        <f>IF(AND($F131&gt;='2016 Overview'!$B$18,$F131&lt;='2016 Overview'!$C$18),'2016 Overview'!$A$18,IF(AND($F131&gt;='2016 Overview'!$B$17,$F131&lt;='2016 Overview'!$C$17),'2016 Overview'!$A$17, IF(AND($F131&gt;='2016 Overview'!$B$16,$F131&lt;='2016 Overview'!$C$16),'2016 Overview'!$A$16, IF(AND($F131&gt;='2016 Overview'!$B$15,$F131&lt;='2016 Overview'!$C$15),'2016 Overview'!$A$15, IF(AND($F131&gt;='2016 Overview'!$B$14,$F131&lt;='2016 Overview'!$C$14),'2016 Overview'!$A$14, IF(AND($F131&gt;='2016 Overview'!$B$13,$F131&lt;='2016 Overview'!$C$13),'2016 Overview'!$A$13, IF(AND($F131&gt;='2016 Overview'!$B$12,$F131&lt;='2016 Overview'!$C$12),'2016 Overview'!$A$12,IF(AND($F131&gt;='2016 Overview'!$B$11,$F131&lt;='2016 Overview'!$C$11),'2016 Overview'!$A$11,IF(AND($F131&gt;='2016 Overview'!$B$10,$F131&lt;='2016 Overview'!$C$10),'2016 Overview'!$A$10,IF(AND($F131&gt;='2016 Overview'!$B$9,$F131&lt;='2016 Overview'!$C$9),'2016 Overview'!$A$9,IF(AND($F131&gt;='2016 Overview'!$B$8,$F131&lt;='2016 Overview'!$C$8),'2016 Overview'!$A$7,IF(AND($F131&gt;='2016 Overview'!$B$7,$F131&lt;='2016 Overview'!$C$7),'2016 Overview'!$A$7,IF(AND($F131&gt;='2016 Overview'!$B$6,$F131&lt;='2016 Overview'!$C$6),'2016 Overview'!$A$6,IF(AND($F131&gt;='2016 Overview'!$B$5,$F131&lt;='2016 Overview'!$C$5),'2016 Overview'!$A$5,))))))))))))))</f>
        <v>M</v>
      </c>
      <c r="C131" s="35" t="s">
        <v>148</v>
      </c>
      <c r="D131" s="51" t="s">
        <v>38</v>
      </c>
      <c r="E131" s="35" t="s">
        <v>146</v>
      </c>
      <c r="F131" s="44">
        <v>22000</v>
      </c>
      <c r="G131" s="36">
        <f>H131/F131</f>
        <v>0.22222181818181819</v>
      </c>
      <c r="H131" s="44">
        <v>4888.88</v>
      </c>
      <c r="I131" s="44"/>
      <c r="J131" s="57">
        <v>0</v>
      </c>
      <c r="K131" s="44">
        <v>4888.88</v>
      </c>
      <c r="L131" s="43">
        <v>41823</v>
      </c>
      <c r="M131" s="28">
        <v>42156</v>
      </c>
      <c r="N131" s="37">
        <f>M131-L131</f>
        <v>333</v>
      </c>
      <c r="O131" s="38">
        <f>K131/N131</f>
        <v>14.681321321321322</v>
      </c>
    </row>
    <row r="132" spans="1:15" x14ac:dyDescent="0.25">
      <c r="A132" s="35">
        <v>2015</v>
      </c>
      <c r="B132" s="26" t="str">
        <f>IF(AND($F132&gt;='2016 Overview'!$B$18,$F132&lt;='2016 Overview'!$C$18),'2016 Overview'!$A$18,IF(AND($F132&gt;='2016 Overview'!$B$17,$F132&lt;='2016 Overview'!$C$17),'2016 Overview'!$A$17, IF(AND($F132&gt;='2016 Overview'!$B$16,$F132&lt;='2016 Overview'!$C$16),'2016 Overview'!$A$16, IF(AND($F132&gt;='2016 Overview'!$B$15,$F132&lt;='2016 Overview'!$C$15),'2016 Overview'!$A$15, IF(AND($F132&gt;='2016 Overview'!$B$14,$F132&lt;='2016 Overview'!$C$14),'2016 Overview'!$A$14, IF(AND($F132&gt;='2016 Overview'!$B$13,$F132&lt;='2016 Overview'!$C$13),'2016 Overview'!$A$13, IF(AND($F132&gt;='2016 Overview'!$B$12,$F132&lt;='2016 Overview'!$C$12),'2016 Overview'!$A$12,IF(AND($F132&gt;='2016 Overview'!$B$11,$F132&lt;='2016 Overview'!$C$11),'2016 Overview'!$A$11,IF(AND($F132&gt;='2016 Overview'!$B$10,$F132&lt;='2016 Overview'!$C$10),'2016 Overview'!$A$10,IF(AND($F132&gt;='2016 Overview'!$B$9,$F132&lt;='2016 Overview'!$C$9),'2016 Overview'!$A$9,IF(AND($F132&gt;='2016 Overview'!$B$8,$F132&lt;='2016 Overview'!$C$8),'2016 Overview'!$A$7,IF(AND($F132&gt;='2016 Overview'!$B$7,$F132&lt;='2016 Overview'!$C$7),'2016 Overview'!$A$7,IF(AND($F132&gt;='2016 Overview'!$B$6,$F132&lt;='2016 Overview'!$C$6),'2016 Overview'!$A$6,IF(AND($F132&gt;='2016 Overview'!$B$5,$F132&lt;='2016 Overview'!$C$5),'2016 Overview'!$A$5,))))))))))))))</f>
        <v>M</v>
      </c>
      <c r="C132" s="35" t="s">
        <v>148</v>
      </c>
      <c r="D132" s="26"/>
      <c r="E132" s="35" t="s">
        <v>146</v>
      </c>
      <c r="F132" s="44">
        <v>11419.77</v>
      </c>
      <c r="G132" s="36">
        <f>H132/F132</f>
        <v>0.40112278968840875</v>
      </c>
      <c r="H132" s="44">
        <v>4580.7299999999996</v>
      </c>
      <c r="I132" s="44"/>
      <c r="J132" s="57">
        <v>0</v>
      </c>
      <c r="K132" s="44">
        <v>4580.7299999999996</v>
      </c>
      <c r="L132" s="43">
        <v>40632</v>
      </c>
      <c r="M132" s="28">
        <v>42156</v>
      </c>
      <c r="N132" s="37">
        <f>M132-L132</f>
        <v>1524</v>
      </c>
      <c r="O132" s="38">
        <f>K132/N132</f>
        <v>3.0057283464566926</v>
      </c>
    </row>
    <row r="133" spans="1:15" x14ac:dyDescent="0.25">
      <c r="A133" s="35">
        <v>2015</v>
      </c>
      <c r="B133" s="26" t="str">
        <f>IF(AND($F133&gt;='2016 Overview'!$B$18,$F133&lt;='2016 Overview'!$C$18),'2016 Overview'!$A$18,IF(AND($F133&gt;='2016 Overview'!$B$17,$F133&lt;='2016 Overview'!$C$17),'2016 Overview'!$A$17, IF(AND($F133&gt;='2016 Overview'!$B$16,$F133&lt;='2016 Overview'!$C$16),'2016 Overview'!$A$16, IF(AND($F133&gt;='2016 Overview'!$B$15,$F133&lt;='2016 Overview'!$C$15),'2016 Overview'!$A$15, IF(AND($F133&gt;='2016 Overview'!$B$14,$F133&lt;='2016 Overview'!$C$14),'2016 Overview'!$A$14, IF(AND($F133&gt;='2016 Overview'!$B$13,$F133&lt;='2016 Overview'!$C$13),'2016 Overview'!$A$13, IF(AND($F133&gt;='2016 Overview'!$B$12,$F133&lt;='2016 Overview'!$C$12),'2016 Overview'!$A$12,IF(AND($F133&gt;='2016 Overview'!$B$11,$F133&lt;='2016 Overview'!$C$11),'2016 Overview'!$A$11,IF(AND($F133&gt;='2016 Overview'!$B$10,$F133&lt;='2016 Overview'!$C$10),'2016 Overview'!$A$10,IF(AND($F133&gt;='2016 Overview'!$B$9,$F133&lt;='2016 Overview'!$C$9),'2016 Overview'!$A$9,IF(AND($F133&gt;='2016 Overview'!$B$8,$F133&lt;='2016 Overview'!$C$8),'2016 Overview'!$A$7,IF(AND($F133&gt;='2016 Overview'!$B$7,$F133&lt;='2016 Overview'!$C$7),'2016 Overview'!$A$7,IF(AND($F133&gt;='2016 Overview'!$B$6,$F133&lt;='2016 Overview'!$C$6),'2016 Overview'!$A$6,IF(AND($F133&gt;='2016 Overview'!$B$5,$F133&lt;='2016 Overview'!$C$5),'2016 Overview'!$A$5,))))))))))))))</f>
        <v>M</v>
      </c>
      <c r="C133" s="35" t="s">
        <v>148</v>
      </c>
      <c r="D133" s="26"/>
      <c r="E133" s="35" t="s">
        <v>146</v>
      </c>
      <c r="F133" s="44">
        <v>13500</v>
      </c>
      <c r="G133" s="36">
        <f>H133/F133</f>
        <v>0.33333333333333331</v>
      </c>
      <c r="H133" s="44">
        <v>4500</v>
      </c>
      <c r="I133" s="44"/>
      <c r="J133" s="57">
        <v>0</v>
      </c>
      <c r="K133" s="44">
        <v>4500</v>
      </c>
      <c r="L133" s="43">
        <v>41572</v>
      </c>
      <c r="M133" s="28">
        <v>42156</v>
      </c>
      <c r="N133" s="37">
        <f>M133-L133</f>
        <v>584</v>
      </c>
      <c r="O133" s="38">
        <f>K133/N133</f>
        <v>7.7054794520547949</v>
      </c>
    </row>
    <row r="134" spans="1:15" x14ac:dyDescent="0.25">
      <c r="A134" s="35">
        <v>2015</v>
      </c>
      <c r="B134" s="26" t="str">
        <f>IF(AND($F134&gt;='2016 Overview'!$B$18,$F134&lt;='2016 Overview'!$C$18),'2016 Overview'!$A$18,IF(AND($F134&gt;='2016 Overview'!$B$17,$F134&lt;='2016 Overview'!$C$17),'2016 Overview'!$A$17, IF(AND($F134&gt;='2016 Overview'!$B$16,$F134&lt;='2016 Overview'!$C$16),'2016 Overview'!$A$16, IF(AND($F134&gt;='2016 Overview'!$B$15,$F134&lt;='2016 Overview'!$C$15),'2016 Overview'!$A$15, IF(AND($F134&gt;='2016 Overview'!$B$14,$F134&lt;='2016 Overview'!$C$14),'2016 Overview'!$A$14, IF(AND($F134&gt;='2016 Overview'!$B$13,$F134&lt;='2016 Overview'!$C$13),'2016 Overview'!$A$13, IF(AND($F134&gt;='2016 Overview'!$B$12,$F134&lt;='2016 Overview'!$C$12),'2016 Overview'!$A$12,IF(AND($F134&gt;='2016 Overview'!$B$11,$F134&lt;='2016 Overview'!$C$11),'2016 Overview'!$A$11,IF(AND($F134&gt;='2016 Overview'!$B$10,$F134&lt;='2016 Overview'!$C$10),'2016 Overview'!$A$10,IF(AND($F134&gt;='2016 Overview'!$B$9,$F134&lt;='2016 Overview'!$C$9),'2016 Overview'!$A$9,IF(AND($F134&gt;='2016 Overview'!$B$8,$F134&lt;='2016 Overview'!$C$8),'2016 Overview'!$A$7,IF(AND($F134&gt;='2016 Overview'!$B$7,$F134&lt;='2016 Overview'!$C$7),'2016 Overview'!$A$7,IF(AND($F134&gt;='2016 Overview'!$B$6,$F134&lt;='2016 Overview'!$C$6),'2016 Overview'!$A$6,IF(AND($F134&gt;='2016 Overview'!$B$5,$F134&lt;='2016 Overview'!$C$5),'2016 Overview'!$A$5,))))))))))))))</f>
        <v>M</v>
      </c>
      <c r="C134" s="35" t="s">
        <v>148</v>
      </c>
      <c r="D134" s="51" t="s">
        <v>38</v>
      </c>
      <c r="E134" s="35" t="s">
        <v>146</v>
      </c>
      <c r="F134" s="27">
        <f>H134*3</f>
        <v>12000</v>
      </c>
      <c r="G134" s="36">
        <f>H134/F134</f>
        <v>0.33333333333333331</v>
      </c>
      <c r="H134" s="44">
        <v>4000</v>
      </c>
      <c r="I134" s="44"/>
      <c r="J134" s="57">
        <v>0</v>
      </c>
      <c r="K134" s="44">
        <v>4000</v>
      </c>
      <c r="L134" s="43">
        <v>41572</v>
      </c>
      <c r="M134" s="28">
        <v>42156</v>
      </c>
      <c r="N134" s="37">
        <f>M134-L134</f>
        <v>584</v>
      </c>
      <c r="O134" s="38">
        <f>K134/N134</f>
        <v>6.8493150684931505</v>
      </c>
    </row>
    <row r="135" spans="1:15" x14ac:dyDescent="0.25">
      <c r="A135" s="35">
        <v>2015</v>
      </c>
      <c r="B135" s="26" t="str">
        <f>IF(AND($F135&gt;='2016 Overview'!$B$18,$F135&lt;='2016 Overview'!$C$18),'2016 Overview'!$A$18,IF(AND($F135&gt;='2016 Overview'!$B$17,$F135&lt;='2016 Overview'!$C$17),'2016 Overview'!$A$17, IF(AND($F135&gt;='2016 Overview'!$B$16,$F135&lt;='2016 Overview'!$C$16),'2016 Overview'!$A$16, IF(AND($F135&gt;='2016 Overview'!$B$15,$F135&lt;='2016 Overview'!$C$15),'2016 Overview'!$A$15, IF(AND($F135&gt;='2016 Overview'!$B$14,$F135&lt;='2016 Overview'!$C$14),'2016 Overview'!$A$14, IF(AND($F135&gt;='2016 Overview'!$B$13,$F135&lt;='2016 Overview'!$C$13),'2016 Overview'!$A$13, IF(AND($F135&gt;='2016 Overview'!$B$12,$F135&lt;='2016 Overview'!$C$12),'2016 Overview'!$A$12,IF(AND($F135&gt;='2016 Overview'!$B$11,$F135&lt;='2016 Overview'!$C$11),'2016 Overview'!$A$11,IF(AND($F135&gt;='2016 Overview'!$B$10,$F135&lt;='2016 Overview'!$C$10),'2016 Overview'!$A$10,IF(AND($F135&gt;='2016 Overview'!$B$9,$F135&lt;='2016 Overview'!$C$9),'2016 Overview'!$A$9,IF(AND($F135&gt;='2016 Overview'!$B$8,$F135&lt;='2016 Overview'!$C$8),'2016 Overview'!$A$7,IF(AND($F135&gt;='2016 Overview'!$B$7,$F135&lt;='2016 Overview'!$C$7),'2016 Overview'!$A$7,IF(AND($F135&gt;='2016 Overview'!$B$6,$F135&lt;='2016 Overview'!$C$6),'2016 Overview'!$A$6,IF(AND($F135&gt;='2016 Overview'!$B$5,$F135&lt;='2016 Overview'!$C$5),'2016 Overview'!$A$5,))))))))))))))</f>
        <v>M</v>
      </c>
      <c r="C135" s="35" t="s">
        <v>148</v>
      </c>
      <c r="D135" s="26"/>
      <c r="E135" s="35" t="s">
        <v>146</v>
      </c>
      <c r="F135" s="44">
        <v>12000</v>
      </c>
      <c r="G135" s="36">
        <f>H135/F135</f>
        <v>0.33333333333333331</v>
      </c>
      <c r="H135" s="44">
        <v>4000</v>
      </c>
      <c r="I135" s="44"/>
      <c r="J135" s="57">
        <v>0</v>
      </c>
      <c r="K135" s="44">
        <v>4000</v>
      </c>
      <c r="L135" s="43">
        <v>41506</v>
      </c>
      <c r="M135" s="28">
        <v>42156</v>
      </c>
      <c r="N135" s="37">
        <f>M135-L135</f>
        <v>650</v>
      </c>
      <c r="O135" s="38">
        <f>K135/N135</f>
        <v>6.1538461538461542</v>
      </c>
    </row>
    <row r="136" spans="1:15" x14ac:dyDescent="0.25">
      <c r="A136" s="35">
        <v>2015</v>
      </c>
      <c r="B136" s="26" t="str">
        <f>IF(AND($F136&gt;='2016 Overview'!$B$18,$F136&lt;='2016 Overview'!$C$18),'2016 Overview'!$A$18,IF(AND($F136&gt;='2016 Overview'!$B$17,$F136&lt;='2016 Overview'!$C$17),'2016 Overview'!$A$17, IF(AND($F136&gt;='2016 Overview'!$B$16,$F136&lt;='2016 Overview'!$C$16),'2016 Overview'!$A$16, IF(AND($F136&gt;='2016 Overview'!$B$15,$F136&lt;='2016 Overview'!$C$15),'2016 Overview'!$A$15, IF(AND($F136&gt;='2016 Overview'!$B$14,$F136&lt;='2016 Overview'!$C$14),'2016 Overview'!$A$14, IF(AND($F136&gt;='2016 Overview'!$B$13,$F136&lt;='2016 Overview'!$C$13),'2016 Overview'!$A$13, IF(AND($F136&gt;='2016 Overview'!$B$12,$F136&lt;='2016 Overview'!$C$12),'2016 Overview'!$A$12,IF(AND($F136&gt;='2016 Overview'!$B$11,$F136&lt;='2016 Overview'!$C$11),'2016 Overview'!$A$11,IF(AND($F136&gt;='2016 Overview'!$B$10,$F136&lt;='2016 Overview'!$C$10),'2016 Overview'!$A$10,IF(AND($F136&gt;='2016 Overview'!$B$9,$F136&lt;='2016 Overview'!$C$9),'2016 Overview'!$A$9,IF(AND($F136&gt;='2016 Overview'!$B$8,$F136&lt;='2016 Overview'!$C$8),'2016 Overview'!$A$7,IF(AND($F136&gt;='2016 Overview'!$B$7,$F136&lt;='2016 Overview'!$C$7),'2016 Overview'!$A$7,IF(AND($F136&gt;='2016 Overview'!$B$6,$F136&lt;='2016 Overview'!$C$6),'2016 Overview'!$A$6,IF(AND($F136&gt;='2016 Overview'!$B$5,$F136&lt;='2016 Overview'!$C$5),'2016 Overview'!$A$5,))))))))))))))</f>
        <v>M</v>
      </c>
      <c r="C136" s="35" t="s">
        <v>148</v>
      </c>
      <c r="D136" s="26"/>
      <c r="E136" s="35" t="s">
        <v>146</v>
      </c>
      <c r="F136" s="44">
        <v>11500</v>
      </c>
      <c r="G136" s="36">
        <f>H136/F136</f>
        <v>0.33333304347826087</v>
      </c>
      <c r="H136" s="44">
        <v>3833.33</v>
      </c>
      <c r="I136" s="44"/>
      <c r="J136" s="57">
        <v>-333.33</v>
      </c>
      <c r="K136" s="44">
        <v>3500</v>
      </c>
      <c r="L136" s="43">
        <v>42020</v>
      </c>
      <c r="M136" s="28">
        <v>42156</v>
      </c>
      <c r="N136" s="37">
        <f>M136-L136</f>
        <v>136</v>
      </c>
      <c r="O136" s="38">
        <f>K136/N136</f>
        <v>25.735294117647058</v>
      </c>
    </row>
    <row r="137" spans="1:15" x14ac:dyDescent="0.25">
      <c r="A137" s="35">
        <v>2015</v>
      </c>
      <c r="B137" s="26" t="str">
        <f>IF(AND($F137&gt;='2016 Overview'!$B$18,$F137&lt;='2016 Overview'!$C$18),'2016 Overview'!$A$18,IF(AND($F137&gt;='2016 Overview'!$B$17,$F137&lt;='2016 Overview'!$C$17),'2016 Overview'!$A$17, IF(AND($F137&gt;='2016 Overview'!$B$16,$F137&lt;='2016 Overview'!$C$16),'2016 Overview'!$A$16, IF(AND($F137&gt;='2016 Overview'!$B$15,$F137&lt;='2016 Overview'!$C$15),'2016 Overview'!$A$15, IF(AND($F137&gt;='2016 Overview'!$B$14,$F137&lt;='2016 Overview'!$C$14),'2016 Overview'!$A$14, IF(AND($F137&gt;='2016 Overview'!$B$13,$F137&lt;='2016 Overview'!$C$13),'2016 Overview'!$A$13, IF(AND($F137&gt;='2016 Overview'!$B$12,$F137&lt;='2016 Overview'!$C$12),'2016 Overview'!$A$12,IF(AND($F137&gt;='2016 Overview'!$B$11,$F137&lt;='2016 Overview'!$C$11),'2016 Overview'!$A$11,IF(AND($F137&gt;='2016 Overview'!$B$10,$F137&lt;='2016 Overview'!$C$10),'2016 Overview'!$A$10,IF(AND($F137&gt;='2016 Overview'!$B$9,$F137&lt;='2016 Overview'!$C$9),'2016 Overview'!$A$9,IF(AND($F137&gt;='2016 Overview'!$B$8,$F137&lt;='2016 Overview'!$C$8),'2016 Overview'!$A$7,IF(AND($F137&gt;='2016 Overview'!$B$7,$F137&lt;='2016 Overview'!$C$7),'2016 Overview'!$A$7,IF(AND($F137&gt;='2016 Overview'!$B$6,$F137&lt;='2016 Overview'!$C$6),'2016 Overview'!$A$6,IF(AND($F137&gt;='2016 Overview'!$B$5,$F137&lt;='2016 Overview'!$C$5),'2016 Overview'!$A$5,))))))))))))))</f>
        <v>M</v>
      </c>
      <c r="C137" s="35" t="s">
        <v>148</v>
      </c>
      <c r="D137" s="26"/>
      <c r="E137" s="35" t="s">
        <v>146</v>
      </c>
      <c r="F137" s="44">
        <v>11500</v>
      </c>
      <c r="G137" s="36">
        <f>H137/F137</f>
        <v>0.33333304347826087</v>
      </c>
      <c r="H137" s="44">
        <v>3833.33</v>
      </c>
      <c r="I137" s="44"/>
      <c r="J137" s="57">
        <v>0</v>
      </c>
      <c r="K137" s="44">
        <v>3833.33</v>
      </c>
      <c r="L137" s="43">
        <v>41297</v>
      </c>
      <c r="M137" s="28">
        <v>42156</v>
      </c>
      <c r="N137" s="37">
        <f>M137-L137</f>
        <v>859</v>
      </c>
      <c r="O137" s="38">
        <f>K137/N137</f>
        <v>4.4625494761350408</v>
      </c>
    </row>
    <row r="138" spans="1:15" x14ac:dyDescent="0.25">
      <c r="A138" s="35">
        <v>2015</v>
      </c>
      <c r="B138" s="26" t="str">
        <f>IF(AND($F138&gt;='2016 Overview'!$B$18,$F138&lt;='2016 Overview'!$C$18),'2016 Overview'!$A$18,IF(AND($F138&gt;='2016 Overview'!$B$17,$F138&lt;='2016 Overview'!$C$17),'2016 Overview'!$A$17, IF(AND($F138&gt;='2016 Overview'!$B$16,$F138&lt;='2016 Overview'!$C$16),'2016 Overview'!$A$16, IF(AND($F138&gt;='2016 Overview'!$B$15,$F138&lt;='2016 Overview'!$C$15),'2016 Overview'!$A$15, IF(AND($F138&gt;='2016 Overview'!$B$14,$F138&lt;='2016 Overview'!$C$14),'2016 Overview'!$A$14, IF(AND($F138&gt;='2016 Overview'!$B$13,$F138&lt;='2016 Overview'!$C$13),'2016 Overview'!$A$13, IF(AND($F138&gt;='2016 Overview'!$B$12,$F138&lt;='2016 Overview'!$C$12),'2016 Overview'!$A$12,IF(AND($F138&gt;='2016 Overview'!$B$11,$F138&lt;='2016 Overview'!$C$11),'2016 Overview'!$A$11,IF(AND($F138&gt;='2016 Overview'!$B$10,$F138&lt;='2016 Overview'!$C$10),'2016 Overview'!$A$10,IF(AND($F138&gt;='2016 Overview'!$B$9,$F138&lt;='2016 Overview'!$C$9),'2016 Overview'!$A$9,IF(AND($F138&gt;='2016 Overview'!$B$8,$F138&lt;='2016 Overview'!$C$8),'2016 Overview'!$A$7,IF(AND($F138&gt;='2016 Overview'!$B$7,$F138&lt;='2016 Overview'!$C$7),'2016 Overview'!$A$7,IF(AND($F138&gt;='2016 Overview'!$B$6,$F138&lt;='2016 Overview'!$C$6),'2016 Overview'!$A$6,IF(AND($F138&gt;='2016 Overview'!$B$5,$F138&lt;='2016 Overview'!$C$5),'2016 Overview'!$A$5,))))))))))))))</f>
        <v>M</v>
      </c>
      <c r="C138" s="35" t="s">
        <v>148</v>
      </c>
      <c r="D138" s="51" t="s">
        <v>38</v>
      </c>
      <c r="E138" s="35" t="s">
        <v>146</v>
      </c>
      <c r="F138" s="44">
        <v>21600</v>
      </c>
      <c r="G138" s="36">
        <f>H138/F138</f>
        <v>0.1111111111111111</v>
      </c>
      <c r="H138" s="44">
        <v>2400</v>
      </c>
      <c r="I138" s="44"/>
      <c r="J138" s="57">
        <v>0</v>
      </c>
      <c r="K138" s="44">
        <v>2400</v>
      </c>
      <c r="L138" s="43">
        <v>42080</v>
      </c>
      <c r="M138" s="28">
        <v>42156</v>
      </c>
      <c r="N138" s="37">
        <f>M138-L138</f>
        <v>76</v>
      </c>
      <c r="O138" s="38">
        <f>K138/N138</f>
        <v>31.578947368421051</v>
      </c>
    </row>
    <row r="139" spans="1:15" x14ac:dyDescent="0.25">
      <c r="A139" s="35">
        <v>2015</v>
      </c>
      <c r="B139" s="26" t="str">
        <f>IF(AND($F139&gt;='2016 Overview'!$B$18,$F139&lt;='2016 Overview'!$C$18),'2016 Overview'!$A$18,IF(AND($F139&gt;='2016 Overview'!$B$17,$F139&lt;='2016 Overview'!$C$17),'2016 Overview'!$A$17, IF(AND($F139&gt;='2016 Overview'!$B$16,$F139&lt;='2016 Overview'!$C$16),'2016 Overview'!$A$16, IF(AND($F139&gt;='2016 Overview'!$B$15,$F139&lt;='2016 Overview'!$C$15),'2016 Overview'!$A$15, IF(AND($F139&gt;='2016 Overview'!$B$14,$F139&lt;='2016 Overview'!$C$14),'2016 Overview'!$A$14, IF(AND($F139&gt;='2016 Overview'!$B$13,$F139&lt;='2016 Overview'!$C$13),'2016 Overview'!$A$13, IF(AND($F139&gt;='2016 Overview'!$B$12,$F139&lt;='2016 Overview'!$C$12),'2016 Overview'!$A$12,IF(AND($F139&gt;='2016 Overview'!$B$11,$F139&lt;='2016 Overview'!$C$11),'2016 Overview'!$A$11,IF(AND($F139&gt;='2016 Overview'!$B$10,$F139&lt;='2016 Overview'!$C$10),'2016 Overview'!$A$10,IF(AND($F139&gt;='2016 Overview'!$B$9,$F139&lt;='2016 Overview'!$C$9),'2016 Overview'!$A$9,IF(AND($F139&gt;='2016 Overview'!$B$8,$F139&lt;='2016 Overview'!$C$8),'2016 Overview'!$A$7,IF(AND($F139&gt;='2016 Overview'!$B$7,$F139&lt;='2016 Overview'!$C$7),'2016 Overview'!$A$7,IF(AND($F139&gt;='2016 Overview'!$B$6,$F139&lt;='2016 Overview'!$C$6),'2016 Overview'!$A$6,IF(AND($F139&gt;='2016 Overview'!$B$5,$F139&lt;='2016 Overview'!$C$5),'2016 Overview'!$A$5,))))))))))))))</f>
        <v>M</v>
      </c>
      <c r="C139" s="35" t="s">
        <v>148</v>
      </c>
      <c r="D139" s="51" t="s">
        <v>38</v>
      </c>
      <c r="E139" s="35" t="s">
        <v>146</v>
      </c>
      <c r="F139" s="44">
        <v>15723.09</v>
      </c>
      <c r="G139" s="36">
        <f>H139/F139</f>
        <v>0.1111111111111111</v>
      </c>
      <c r="H139" s="44">
        <v>1747.01</v>
      </c>
      <c r="I139" s="44"/>
      <c r="J139" s="57">
        <v>0</v>
      </c>
      <c r="K139" s="44">
        <v>1747.01</v>
      </c>
      <c r="L139" s="43">
        <v>40906</v>
      </c>
      <c r="M139" s="28">
        <v>42156</v>
      </c>
      <c r="N139" s="37">
        <f>M139-L139</f>
        <v>1250</v>
      </c>
      <c r="O139" s="38">
        <f>K139/N139</f>
        <v>1.397608</v>
      </c>
    </row>
    <row r="140" spans="1:15" x14ac:dyDescent="0.25">
      <c r="A140" s="35">
        <v>2015</v>
      </c>
      <c r="B140" s="26" t="str">
        <f>IF(AND($F140&gt;='2016 Overview'!$B$18,$F140&lt;='2016 Overview'!$C$18),'2016 Overview'!$A$18,IF(AND($F140&gt;='2016 Overview'!$B$17,$F140&lt;='2016 Overview'!$C$17),'2016 Overview'!$A$17, IF(AND($F140&gt;='2016 Overview'!$B$16,$F140&lt;='2016 Overview'!$C$16),'2016 Overview'!$A$16, IF(AND($F140&gt;='2016 Overview'!$B$15,$F140&lt;='2016 Overview'!$C$15),'2016 Overview'!$A$15, IF(AND($F140&gt;='2016 Overview'!$B$14,$F140&lt;='2016 Overview'!$C$14),'2016 Overview'!$A$14, IF(AND($F140&gt;='2016 Overview'!$B$13,$F140&lt;='2016 Overview'!$C$13),'2016 Overview'!$A$13, IF(AND($F140&gt;='2016 Overview'!$B$12,$F140&lt;='2016 Overview'!$C$12),'2016 Overview'!$A$12,IF(AND($F140&gt;='2016 Overview'!$B$11,$F140&lt;='2016 Overview'!$C$11),'2016 Overview'!$A$11,IF(AND($F140&gt;='2016 Overview'!$B$10,$F140&lt;='2016 Overview'!$C$10),'2016 Overview'!$A$10,IF(AND($F140&gt;='2016 Overview'!$B$9,$F140&lt;='2016 Overview'!$C$9),'2016 Overview'!$A$9,IF(AND($F140&gt;='2016 Overview'!$B$8,$F140&lt;='2016 Overview'!$C$8),'2016 Overview'!$A$7,IF(AND($F140&gt;='2016 Overview'!$B$7,$F140&lt;='2016 Overview'!$C$7),'2016 Overview'!$A$7,IF(AND($F140&gt;='2016 Overview'!$B$6,$F140&lt;='2016 Overview'!$C$6),'2016 Overview'!$A$6,IF(AND($F140&gt;='2016 Overview'!$B$5,$F140&lt;='2016 Overview'!$C$5),'2016 Overview'!$A$5,))))))))))))))</f>
        <v>M</v>
      </c>
      <c r="C140" s="35" t="s">
        <v>148</v>
      </c>
      <c r="D140" s="51" t="s">
        <v>38</v>
      </c>
      <c r="E140" s="35" t="s">
        <v>146</v>
      </c>
      <c r="F140" s="44">
        <v>11250</v>
      </c>
      <c r="G140" s="36">
        <f>H140/F140</f>
        <v>0.1111111111111111</v>
      </c>
      <c r="H140" s="44">
        <v>1250</v>
      </c>
      <c r="I140" s="44"/>
      <c r="J140" s="57">
        <v>0</v>
      </c>
      <c r="K140" s="44">
        <v>1250</v>
      </c>
      <c r="L140" s="43">
        <v>42047</v>
      </c>
      <c r="M140" s="28">
        <v>42156</v>
      </c>
      <c r="N140" s="37">
        <f>M140-L140</f>
        <v>109</v>
      </c>
      <c r="O140" s="38">
        <f>K140/N140</f>
        <v>11.467889908256881</v>
      </c>
    </row>
    <row r="141" spans="1:15" x14ac:dyDescent="0.25">
      <c r="A141" s="35">
        <v>2015</v>
      </c>
      <c r="B141" s="26" t="str">
        <f>IF(AND($F141&gt;='2016 Overview'!$B$18,$F141&lt;='2016 Overview'!$C$18),'2016 Overview'!$A$18,IF(AND($F141&gt;='2016 Overview'!$B$17,$F141&lt;='2016 Overview'!$C$17),'2016 Overview'!$A$17, IF(AND($F141&gt;='2016 Overview'!$B$16,$F141&lt;='2016 Overview'!$C$16),'2016 Overview'!$A$16, IF(AND($F141&gt;='2016 Overview'!$B$15,$F141&lt;='2016 Overview'!$C$15),'2016 Overview'!$A$15, IF(AND($F141&gt;='2016 Overview'!$B$14,$F141&lt;='2016 Overview'!$C$14),'2016 Overview'!$A$14, IF(AND($F141&gt;='2016 Overview'!$B$13,$F141&lt;='2016 Overview'!$C$13),'2016 Overview'!$A$13, IF(AND($F141&gt;='2016 Overview'!$B$12,$F141&lt;='2016 Overview'!$C$12),'2016 Overview'!$A$12,IF(AND($F141&gt;='2016 Overview'!$B$11,$F141&lt;='2016 Overview'!$C$11),'2016 Overview'!$A$11,IF(AND($F141&gt;='2016 Overview'!$B$10,$F141&lt;='2016 Overview'!$C$10),'2016 Overview'!$A$10,IF(AND($F141&gt;='2016 Overview'!$B$9,$F141&lt;='2016 Overview'!$C$9),'2016 Overview'!$A$9,IF(AND($F141&gt;='2016 Overview'!$B$8,$F141&lt;='2016 Overview'!$C$8),'2016 Overview'!$A$7,IF(AND($F141&gt;='2016 Overview'!$B$7,$F141&lt;='2016 Overview'!$C$7),'2016 Overview'!$A$7,IF(AND($F141&gt;='2016 Overview'!$B$6,$F141&lt;='2016 Overview'!$C$6),'2016 Overview'!$A$6,IF(AND($F141&gt;='2016 Overview'!$B$5,$F141&lt;='2016 Overview'!$C$5),'2016 Overview'!$A$5,))))))))))))))</f>
        <v>M</v>
      </c>
      <c r="C141" s="35" t="s">
        <v>148</v>
      </c>
      <c r="D141" s="51" t="s">
        <v>38</v>
      </c>
      <c r="E141" s="35" t="s">
        <v>146</v>
      </c>
      <c r="F141" s="44">
        <v>10000</v>
      </c>
      <c r="G141" s="36">
        <f>H141/F141</f>
        <v>9.7500000000000003E-2</v>
      </c>
      <c r="H141" s="44">
        <v>975</v>
      </c>
      <c r="I141" s="44"/>
      <c r="J141" s="57">
        <v>0</v>
      </c>
      <c r="K141" s="44">
        <v>975</v>
      </c>
      <c r="L141" s="43">
        <v>41852</v>
      </c>
      <c r="M141" s="28">
        <v>42156</v>
      </c>
      <c r="N141" s="37">
        <f>M141-L141</f>
        <v>304</v>
      </c>
      <c r="O141" s="38">
        <f>K141/N141</f>
        <v>3.2072368421052633</v>
      </c>
    </row>
    <row r="142" spans="1:15" x14ac:dyDescent="0.25">
      <c r="A142" s="35">
        <v>2015</v>
      </c>
      <c r="B142" s="26" t="str">
        <f>IF(AND($F142&gt;='2016 Overview'!$B$18,$F142&lt;='2016 Overview'!$C$18),'2016 Overview'!$A$18,IF(AND($F142&gt;='2016 Overview'!$B$17,$F142&lt;='2016 Overview'!$C$17),'2016 Overview'!$A$17, IF(AND($F142&gt;='2016 Overview'!$B$16,$F142&lt;='2016 Overview'!$C$16),'2016 Overview'!$A$16, IF(AND($F142&gt;='2016 Overview'!$B$15,$F142&lt;='2016 Overview'!$C$15),'2016 Overview'!$A$15, IF(AND($F142&gt;='2016 Overview'!$B$14,$F142&lt;='2016 Overview'!$C$14),'2016 Overview'!$A$14, IF(AND($F142&gt;='2016 Overview'!$B$13,$F142&lt;='2016 Overview'!$C$13),'2016 Overview'!$A$13, IF(AND($F142&gt;='2016 Overview'!$B$12,$F142&lt;='2016 Overview'!$C$12),'2016 Overview'!$A$12,IF(AND($F142&gt;='2016 Overview'!$B$11,$F142&lt;='2016 Overview'!$C$11),'2016 Overview'!$A$11,IF(AND($F142&gt;='2016 Overview'!$B$10,$F142&lt;='2016 Overview'!$C$10),'2016 Overview'!$A$10,IF(AND($F142&gt;='2016 Overview'!$B$9,$F142&lt;='2016 Overview'!$C$9),'2016 Overview'!$A$9,IF(AND($F142&gt;='2016 Overview'!$B$8,$F142&lt;='2016 Overview'!$C$8),'2016 Overview'!$A$7,IF(AND($F142&gt;='2016 Overview'!$B$7,$F142&lt;='2016 Overview'!$C$7),'2016 Overview'!$A$7,IF(AND($F142&gt;='2016 Overview'!$B$6,$F142&lt;='2016 Overview'!$C$6),'2016 Overview'!$A$6,IF(AND($F142&gt;='2016 Overview'!$B$5,$F142&lt;='2016 Overview'!$C$5),'2016 Overview'!$A$5,))))))))))))))</f>
        <v>N</v>
      </c>
      <c r="C142" s="35" t="s">
        <v>148</v>
      </c>
      <c r="D142" s="26"/>
      <c r="E142" s="35" t="s">
        <v>146</v>
      </c>
      <c r="F142" s="44">
        <v>8300</v>
      </c>
      <c r="G142" s="36">
        <f>H142/F142</f>
        <v>0.33333253012048192</v>
      </c>
      <c r="H142" s="44">
        <v>2766.66</v>
      </c>
      <c r="I142" s="44"/>
      <c r="J142" s="57">
        <v>-800</v>
      </c>
      <c r="K142" s="44">
        <v>1966.6599999999999</v>
      </c>
      <c r="L142" s="43">
        <v>41479</v>
      </c>
      <c r="M142" s="28">
        <v>42156</v>
      </c>
      <c r="N142" s="37">
        <f>M142-L142</f>
        <v>677</v>
      </c>
      <c r="O142" s="38">
        <f>K142/N142</f>
        <v>2.9049630723781386</v>
      </c>
    </row>
    <row r="143" spans="1:15" x14ac:dyDescent="0.25">
      <c r="A143" s="35">
        <v>2015</v>
      </c>
      <c r="B143" s="26" t="str">
        <f>IF(AND($F143&gt;='2016 Overview'!$B$18,$F143&lt;='2016 Overview'!$C$18),'2016 Overview'!$A$18,IF(AND($F143&gt;='2016 Overview'!$B$17,$F143&lt;='2016 Overview'!$C$17),'2016 Overview'!$A$17, IF(AND($F143&gt;='2016 Overview'!$B$16,$F143&lt;='2016 Overview'!$C$16),'2016 Overview'!$A$16, IF(AND($F143&gt;='2016 Overview'!$B$15,$F143&lt;='2016 Overview'!$C$15),'2016 Overview'!$A$15, IF(AND($F143&gt;='2016 Overview'!$B$14,$F143&lt;='2016 Overview'!$C$14),'2016 Overview'!$A$14, IF(AND($F143&gt;='2016 Overview'!$B$13,$F143&lt;='2016 Overview'!$C$13),'2016 Overview'!$A$13, IF(AND($F143&gt;='2016 Overview'!$B$12,$F143&lt;='2016 Overview'!$C$12),'2016 Overview'!$A$12,IF(AND($F143&gt;='2016 Overview'!$B$11,$F143&lt;='2016 Overview'!$C$11),'2016 Overview'!$A$11,IF(AND($F143&gt;='2016 Overview'!$B$10,$F143&lt;='2016 Overview'!$C$10),'2016 Overview'!$A$10,IF(AND($F143&gt;='2016 Overview'!$B$9,$F143&lt;='2016 Overview'!$C$9),'2016 Overview'!$A$9,IF(AND($F143&gt;='2016 Overview'!$B$8,$F143&lt;='2016 Overview'!$C$8),'2016 Overview'!$A$7,IF(AND($F143&gt;='2016 Overview'!$B$7,$F143&lt;='2016 Overview'!$C$7),'2016 Overview'!$A$7,IF(AND($F143&gt;='2016 Overview'!$B$6,$F143&lt;='2016 Overview'!$C$6),'2016 Overview'!$A$6,IF(AND($F143&gt;='2016 Overview'!$B$5,$F143&lt;='2016 Overview'!$C$5),'2016 Overview'!$A$5,))))))))))))))</f>
        <v>N</v>
      </c>
      <c r="C143" s="35" t="s">
        <v>148</v>
      </c>
      <c r="D143" s="26"/>
      <c r="E143" s="35" t="s">
        <v>146</v>
      </c>
      <c r="F143" s="44">
        <v>7612.51</v>
      </c>
      <c r="G143" s="36">
        <f>H143/F143</f>
        <v>0.33333289545760858</v>
      </c>
      <c r="H143" s="44">
        <v>2537.5</v>
      </c>
      <c r="I143" s="44"/>
      <c r="J143" s="57">
        <v>0</v>
      </c>
      <c r="K143" s="44">
        <v>2537.5</v>
      </c>
      <c r="L143" s="43">
        <v>41887</v>
      </c>
      <c r="M143" s="28">
        <v>42156</v>
      </c>
      <c r="N143" s="37">
        <f>M143-L143</f>
        <v>269</v>
      </c>
      <c r="O143" s="38">
        <f>K143/N143</f>
        <v>9.4330855018587361</v>
      </c>
    </row>
    <row r="144" spans="1:15" x14ac:dyDescent="0.25">
      <c r="A144" s="35">
        <v>2016</v>
      </c>
      <c r="B144" s="26" t="str">
        <f>IF(AND($F144&gt;='2016 Overview'!$B$18,$F144&lt;='2016 Overview'!$C$18),'2016 Overview'!$A$18,IF(AND($F144&gt;='2016 Overview'!$B$17,$F144&lt;='2016 Overview'!$C$17),'2016 Overview'!$A$17, IF(AND($F144&gt;='2016 Overview'!$B$16,$F144&lt;='2016 Overview'!$C$16),'2016 Overview'!$A$16, IF(AND($F144&gt;='2016 Overview'!$B$15,$F144&lt;='2016 Overview'!$C$15),'2016 Overview'!$A$15, IF(AND($F144&gt;='2016 Overview'!$B$14,$F144&lt;='2016 Overview'!$C$14),'2016 Overview'!$A$14, IF(AND($F144&gt;='2016 Overview'!$B$13,$F144&lt;='2016 Overview'!$C$13),'2016 Overview'!$A$13, IF(AND($F144&gt;='2016 Overview'!$B$12,$F144&lt;='2016 Overview'!$C$12),'2016 Overview'!$A$12,IF(AND($F144&gt;='2016 Overview'!$B$11,$F144&lt;='2016 Overview'!$C$11),'2016 Overview'!$A$11,IF(AND($F144&gt;='2016 Overview'!$B$10,$F144&lt;='2016 Overview'!$C$10),'2016 Overview'!$A$10,IF(AND($F144&gt;='2016 Overview'!$B$9,$F144&lt;='2016 Overview'!$C$9),'2016 Overview'!$A$9,IF(AND($F144&gt;='2016 Overview'!$B$8,$F144&lt;='2016 Overview'!$C$8),'2016 Overview'!$A$7,IF(AND($F144&gt;='2016 Overview'!$B$7,$F144&lt;='2016 Overview'!$C$7),'2016 Overview'!$A$7,IF(AND($F144&gt;='2016 Overview'!$B$6,$F144&lt;='2016 Overview'!$C$6),'2016 Overview'!$A$6,IF(AND($F144&gt;='2016 Overview'!$B$5,$F144&lt;='2016 Overview'!$C$5),'2016 Overview'!$A$5,))))))))))))))</f>
        <v>L</v>
      </c>
      <c r="C144" s="35" t="s">
        <v>148</v>
      </c>
      <c r="D144" s="26"/>
      <c r="E144" s="35" t="s">
        <v>146</v>
      </c>
      <c r="F144" s="27">
        <v>40000.35</v>
      </c>
      <c r="G144" s="36">
        <f>H144/F144</f>
        <v>0.33333333333333337</v>
      </c>
      <c r="H144" s="27">
        <v>13333.45</v>
      </c>
      <c r="I144" s="27"/>
      <c r="J144" s="27">
        <v>-5000.12</v>
      </c>
      <c r="K144" s="27">
        <f>SUM(H144-J144)</f>
        <v>18333.57</v>
      </c>
      <c r="L144" s="28">
        <v>41892</v>
      </c>
      <c r="M144" s="28">
        <v>42373</v>
      </c>
      <c r="N144" s="37">
        <f>M144-L144</f>
        <v>481</v>
      </c>
      <c r="O144" s="38">
        <f>K144/N144</f>
        <v>38.115530145530144</v>
      </c>
    </row>
    <row r="145" spans="1:15" x14ac:dyDescent="0.25">
      <c r="A145" s="35">
        <v>2016</v>
      </c>
      <c r="B145" s="26" t="str">
        <f>IF(AND($F145&gt;='2016 Overview'!$B$18,$F145&lt;='2016 Overview'!$C$18),'2016 Overview'!$A$18,IF(AND($F145&gt;='2016 Overview'!$B$17,$F145&lt;='2016 Overview'!$C$17),'2016 Overview'!$A$17, IF(AND($F145&gt;='2016 Overview'!$B$16,$F145&lt;='2016 Overview'!$C$16),'2016 Overview'!$A$16, IF(AND($F145&gt;='2016 Overview'!$B$15,$F145&lt;='2016 Overview'!$C$15),'2016 Overview'!$A$15, IF(AND($F145&gt;='2016 Overview'!$B$14,$F145&lt;='2016 Overview'!$C$14),'2016 Overview'!$A$14, IF(AND($F145&gt;='2016 Overview'!$B$13,$F145&lt;='2016 Overview'!$C$13),'2016 Overview'!$A$13, IF(AND($F145&gt;='2016 Overview'!$B$12,$F145&lt;='2016 Overview'!$C$12),'2016 Overview'!$A$12,IF(AND($F145&gt;='2016 Overview'!$B$11,$F145&lt;='2016 Overview'!$C$11),'2016 Overview'!$A$11,IF(AND($F145&gt;='2016 Overview'!$B$10,$F145&lt;='2016 Overview'!$C$10),'2016 Overview'!$A$10,IF(AND($F145&gt;='2016 Overview'!$B$9,$F145&lt;='2016 Overview'!$C$9),'2016 Overview'!$A$9,IF(AND($F145&gt;='2016 Overview'!$B$8,$F145&lt;='2016 Overview'!$C$8),'2016 Overview'!$A$7,IF(AND($F145&gt;='2016 Overview'!$B$7,$F145&lt;='2016 Overview'!$C$7),'2016 Overview'!$A$7,IF(AND($F145&gt;='2016 Overview'!$B$6,$F145&lt;='2016 Overview'!$C$6),'2016 Overview'!$A$6,IF(AND($F145&gt;='2016 Overview'!$B$5,$F145&lt;='2016 Overview'!$C$5),'2016 Overview'!$A$5,))))))))))))))</f>
        <v>M</v>
      </c>
      <c r="C145" s="35" t="s">
        <v>148</v>
      </c>
      <c r="D145" s="26"/>
      <c r="E145" s="35" t="s">
        <v>146</v>
      </c>
      <c r="F145" s="27">
        <v>21500</v>
      </c>
      <c r="G145" s="36">
        <f>H145/F145</f>
        <v>0.33333302325581393</v>
      </c>
      <c r="H145" s="27">
        <v>7166.66</v>
      </c>
      <c r="I145" s="27"/>
      <c r="J145" s="27">
        <v>-598.54999999999995</v>
      </c>
      <c r="K145" s="27">
        <f>SUM(H145-J145)</f>
        <v>7765.21</v>
      </c>
      <c r="L145" s="28">
        <v>41915</v>
      </c>
      <c r="M145" s="28">
        <v>42376</v>
      </c>
      <c r="N145" s="37">
        <f>M145-L145</f>
        <v>461</v>
      </c>
      <c r="O145" s="38">
        <f>K145/N145</f>
        <v>16.844273318872016</v>
      </c>
    </row>
    <row r="146" spans="1:15" x14ac:dyDescent="0.25">
      <c r="A146" s="35">
        <v>2016</v>
      </c>
      <c r="B146" s="26" t="str">
        <f>IF(AND($F146&gt;='2016 Overview'!$B$18,$F146&lt;='2016 Overview'!$C$18),'2016 Overview'!$A$18,IF(AND($F146&gt;='2016 Overview'!$B$17,$F146&lt;='2016 Overview'!$C$17),'2016 Overview'!$A$17, IF(AND($F146&gt;='2016 Overview'!$B$16,$F146&lt;='2016 Overview'!$C$16),'2016 Overview'!$A$16, IF(AND($F146&gt;='2016 Overview'!$B$15,$F146&lt;='2016 Overview'!$C$15),'2016 Overview'!$A$15, IF(AND($F146&gt;='2016 Overview'!$B$14,$F146&lt;='2016 Overview'!$C$14),'2016 Overview'!$A$14, IF(AND($F146&gt;='2016 Overview'!$B$13,$F146&lt;='2016 Overview'!$C$13),'2016 Overview'!$A$13, IF(AND($F146&gt;='2016 Overview'!$B$12,$F146&lt;='2016 Overview'!$C$12),'2016 Overview'!$A$12,IF(AND($F146&gt;='2016 Overview'!$B$11,$F146&lt;='2016 Overview'!$C$11),'2016 Overview'!$A$11,IF(AND($F146&gt;='2016 Overview'!$B$10,$F146&lt;='2016 Overview'!$C$10),'2016 Overview'!$A$10,IF(AND($F146&gt;='2016 Overview'!$B$9,$F146&lt;='2016 Overview'!$C$9),'2016 Overview'!$A$9,IF(AND($F146&gt;='2016 Overview'!$B$8,$F146&lt;='2016 Overview'!$C$8),'2016 Overview'!$A$7,IF(AND($F146&gt;='2016 Overview'!$B$7,$F146&lt;='2016 Overview'!$C$7),'2016 Overview'!$A$7,IF(AND($F146&gt;='2016 Overview'!$B$6,$F146&lt;='2016 Overview'!$C$6),'2016 Overview'!$A$6,IF(AND($F146&gt;='2016 Overview'!$B$5,$F146&lt;='2016 Overview'!$C$5),'2016 Overview'!$A$5,))))))))))))))</f>
        <v>I</v>
      </c>
      <c r="C146" s="35" t="s">
        <v>148</v>
      </c>
      <c r="D146" s="51" t="s">
        <v>38</v>
      </c>
      <c r="E146" s="35" t="s">
        <v>146</v>
      </c>
      <c r="F146" s="27">
        <f>H146*3</f>
        <v>104401.26000000001</v>
      </c>
      <c r="G146" s="36">
        <f>H146/F146</f>
        <v>0.33333333333333337</v>
      </c>
      <c r="H146" s="27">
        <f>I146+K146</f>
        <v>34800.420000000006</v>
      </c>
      <c r="I146" s="27">
        <f>K146*2</f>
        <v>23200.280000000002</v>
      </c>
      <c r="J146" s="27"/>
      <c r="K146" s="27">
        <f>370.37+11229.77</f>
        <v>11600.140000000001</v>
      </c>
      <c r="L146" s="28" t="s">
        <v>105</v>
      </c>
      <c r="M146" s="28" t="s">
        <v>106</v>
      </c>
      <c r="N146" s="37">
        <f>M146-L146</f>
        <v>224</v>
      </c>
      <c r="O146" s="38">
        <f>K146/N146</f>
        <v>51.786339285714291</v>
      </c>
    </row>
    <row r="147" spans="1:15" x14ac:dyDescent="0.25">
      <c r="A147" s="35">
        <v>2016</v>
      </c>
      <c r="B147" s="26" t="str">
        <f>IF(AND($F147&gt;='2016 Overview'!$B$18,$F147&lt;='2016 Overview'!$C$18),'2016 Overview'!$A$18,IF(AND($F147&gt;='2016 Overview'!$B$17,$F147&lt;='2016 Overview'!$C$17),'2016 Overview'!$A$17, IF(AND($F147&gt;='2016 Overview'!$B$16,$F147&lt;='2016 Overview'!$C$16),'2016 Overview'!$A$16, IF(AND($F147&gt;='2016 Overview'!$B$15,$F147&lt;='2016 Overview'!$C$15),'2016 Overview'!$A$15, IF(AND($F147&gt;='2016 Overview'!$B$14,$F147&lt;='2016 Overview'!$C$14),'2016 Overview'!$A$14, IF(AND($F147&gt;='2016 Overview'!$B$13,$F147&lt;='2016 Overview'!$C$13),'2016 Overview'!$A$13, IF(AND($F147&gt;='2016 Overview'!$B$12,$F147&lt;='2016 Overview'!$C$12),'2016 Overview'!$A$12,IF(AND($F147&gt;='2016 Overview'!$B$11,$F147&lt;='2016 Overview'!$C$11),'2016 Overview'!$A$11,IF(AND($F147&gt;='2016 Overview'!$B$10,$F147&lt;='2016 Overview'!$C$10),'2016 Overview'!$A$10,IF(AND($F147&gt;='2016 Overview'!$B$9,$F147&lt;='2016 Overview'!$C$9),'2016 Overview'!$A$9,IF(AND($F147&gt;='2016 Overview'!$B$8,$F147&lt;='2016 Overview'!$C$8),'2016 Overview'!$A$7,IF(AND($F147&gt;='2016 Overview'!$B$7,$F147&lt;='2016 Overview'!$C$7),'2016 Overview'!$A$7,IF(AND($F147&gt;='2016 Overview'!$B$6,$F147&lt;='2016 Overview'!$C$6),'2016 Overview'!$A$6,IF(AND($F147&gt;='2016 Overview'!$B$5,$F147&lt;='2016 Overview'!$C$5),'2016 Overview'!$A$5,))))))))))))))</f>
        <v>M</v>
      </c>
      <c r="C147" s="35" t="s">
        <v>148</v>
      </c>
      <c r="D147" s="26"/>
      <c r="E147" s="35" t="s">
        <v>146</v>
      </c>
      <c r="F147" s="27">
        <v>15000</v>
      </c>
      <c r="G147" s="36">
        <f>H147/F147</f>
        <v>0.33333333333333331</v>
      </c>
      <c r="H147" s="27">
        <v>5000</v>
      </c>
      <c r="I147" s="27"/>
      <c r="J147" s="27">
        <v>-3333.33</v>
      </c>
      <c r="K147" s="27">
        <f>SUM(H147-J147)</f>
        <v>8333.33</v>
      </c>
      <c r="L147" s="28">
        <v>40763</v>
      </c>
      <c r="M147" s="28">
        <v>42377</v>
      </c>
      <c r="N147" s="37">
        <f>M147-L147</f>
        <v>1614</v>
      </c>
      <c r="O147" s="38">
        <f>K147/N147</f>
        <v>5.1631536555142503</v>
      </c>
    </row>
    <row r="148" spans="1:15" x14ac:dyDescent="0.25">
      <c r="A148" s="35">
        <v>2016</v>
      </c>
      <c r="B148" s="26" t="str">
        <f>IF(AND($F148&gt;='2016 Overview'!$B$18,$F148&lt;='2016 Overview'!$C$18),'2016 Overview'!$A$18,IF(AND($F148&gt;='2016 Overview'!$B$17,$F148&lt;='2016 Overview'!$C$17),'2016 Overview'!$A$17, IF(AND($F148&gt;='2016 Overview'!$B$16,$F148&lt;='2016 Overview'!$C$16),'2016 Overview'!$A$16, IF(AND($F148&gt;='2016 Overview'!$B$15,$F148&lt;='2016 Overview'!$C$15),'2016 Overview'!$A$15, IF(AND($F148&gt;='2016 Overview'!$B$14,$F148&lt;='2016 Overview'!$C$14),'2016 Overview'!$A$14, IF(AND($F148&gt;='2016 Overview'!$B$13,$F148&lt;='2016 Overview'!$C$13),'2016 Overview'!$A$13, IF(AND($F148&gt;='2016 Overview'!$B$12,$F148&lt;='2016 Overview'!$C$12),'2016 Overview'!$A$12,IF(AND($F148&gt;='2016 Overview'!$B$11,$F148&lt;='2016 Overview'!$C$11),'2016 Overview'!$A$11,IF(AND($F148&gt;='2016 Overview'!$B$10,$F148&lt;='2016 Overview'!$C$10),'2016 Overview'!$A$10,IF(AND($F148&gt;='2016 Overview'!$B$9,$F148&lt;='2016 Overview'!$C$9),'2016 Overview'!$A$9,IF(AND($F148&gt;='2016 Overview'!$B$8,$F148&lt;='2016 Overview'!$C$8),'2016 Overview'!$A$7,IF(AND($F148&gt;='2016 Overview'!$B$7,$F148&lt;='2016 Overview'!$C$7),'2016 Overview'!$A$7,IF(AND($F148&gt;='2016 Overview'!$B$6,$F148&lt;='2016 Overview'!$C$6),'2016 Overview'!$A$6,IF(AND($F148&gt;='2016 Overview'!$B$5,$F148&lt;='2016 Overview'!$C$5),'2016 Overview'!$A$5,))))))))))))))</f>
        <v>L</v>
      </c>
      <c r="C148" s="35" t="s">
        <v>148</v>
      </c>
      <c r="D148" s="26"/>
      <c r="E148" s="35" t="s">
        <v>146</v>
      </c>
      <c r="F148" s="27">
        <v>47500</v>
      </c>
      <c r="G148" s="36">
        <f>H148/F148</f>
        <v>0.33333326315789474</v>
      </c>
      <c r="H148" s="27">
        <v>15833.33</v>
      </c>
      <c r="I148" s="27"/>
      <c r="J148" s="27">
        <v>-2000</v>
      </c>
      <c r="K148" s="27">
        <f>SUM(H148-J148)</f>
        <v>17833.330000000002</v>
      </c>
      <c r="L148" s="28">
        <v>41586</v>
      </c>
      <c r="M148" s="28">
        <v>42384</v>
      </c>
      <c r="N148" s="37">
        <f>M148-L148</f>
        <v>798</v>
      </c>
      <c r="O148" s="38">
        <f>K148/N148</f>
        <v>22.347531328320805</v>
      </c>
    </row>
    <row r="149" spans="1:15" x14ac:dyDescent="0.25">
      <c r="A149" s="35">
        <v>2016</v>
      </c>
      <c r="B149" s="26" t="str">
        <f>IF(AND($F149&gt;='2016 Overview'!$B$18,$F149&lt;='2016 Overview'!$C$18),'2016 Overview'!$A$18,IF(AND($F149&gt;='2016 Overview'!$B$17,$F149&lt;='2016 Overview'!$C$17),'2016 Overview'!$A$17, IF(AND($F149&gt;='2016 Overview'!$B$16,$F149&lt;='2016 Overview'!$C$16),'2016 Overview'!$A$16, IF(AND($F149&gt;='2016 Overview'!$B$15,$F149&lt;='2016 Overview'!$C$15),'2016 Overview'!$A$15, IF(AND($F149&gt;='2016 Overview'!$B$14,$F149&lt;='2016 Overview'!$C$14),'2016 Overview'!$A$14, IF(AND($F149&gt;='2016 Overview'!$B$13,$F149&lt;='2016 Overview'!$C$13),'2016 Overview'!$A$13, IF(AND($F149&gt;='2016 Overview'!$B$12,$F149&lt;='2016 Overview'!$C$12),'2016 Overview'!$A$12,IF(AND($F149&gt;='2016 Overview'!$B$11,$F149&lt;='2016 Overview'!$C$11),'2016 Overview'!$A$11,IF(AND($F149&gt;='2016 Overview'!$B$10,$F149&lt;='2016 Overview'!$C$10),'2016 Overview'!$A$10,IF(AND($F149&gt;='2016 Overview'!$B$9,$F149&lt;='2016 Overview'!$C$9),'2016 Overview'!$A$9,IF(AND($F149&gt;='2016 Overview'!$B$8,$F149&lt;='2016 Overview'!$C$8),'2016 Overview'!$A$7,IF(AND($F149&gt;='2016 Overview'!$B$7,$F149&lt;='2016 Overview'!$C$7),'2016 Overview'!$A$7,IF(AND($F149&gt;='2016 Overview'!$B$6,$F149&lt;='2016 Overview'!$C$6),'2016 Overview'!$A$6,IF(AND($F149&gt;='2016 Overview'!$B$5,$F149&lt;='2016 Overview'!$C$5),'2016 Overview'!$A$5,))))))))))))))</f>
        <v>L</v>
      </c>
      <c r="C149" s="35" t="s">
        <v>148</v>
      </c>
      <c r="D149" s="26"/>
      <c r="E149" s="35" t="s">
        <v>146</v>
      </c>
      <c r="F149" s="27">
        <v>42000</v>
      </c>
      <c r="G149" s="36">
        <f>H149/F149</f>
        <v>0.33333333333333331</v>
      </c>
      <c r="H149" s="27">
        <v>14000</v>
      </c>
      <c r="I149" s="27"/>
      <c r="J149" s="27">
        <v>0</v>
      </c>
      <c r="K149" s="27">
        <f>SUM(H149-J149)</f>
        <v>14000</v>
      </c>
      <c r="L149" s="28">
        <v>41872</v>
      </c>
      <c r="M149" s="28">
        <v>42389</v>
      </c>
      <c r="N149" s="37">
        <f>M149-L149</f>
        <v>517</v>
      </c>
      <c r="O149" s="38">
        <f>K149/N149</f>
        <v>27.079303675048354</v>
      </c>
    </row>
    <row r="150" spans="1:15" x14ac:dyDescent="0.25">
      <c r="A150" s="35">
        <v>2016</v>
      </c>
      <c r="B150" s="26" t="str">
        <f>IF(AND($F150&gt;='2016 Overview'!$B$18,$F150&lt;='2016 Overview'!$C$18),'2016 Overview'!$A$18,IF(AND($F150&gt;='2016 Overview'!$B$17,$F150&lt;='2016 Overview'!$C$17),'2016 Overview'!$A$17, IF(AND($F150&gt;='2016 Overview'!$B$16,$F150&lt;='2016 Overview'!$C$16),'2016 Overview'!$A$16, IF(AND($F150&gt;='2016 Overview'!$B$15,$F150&lt;='2016 Overview'!$C$15),'2016 Overview'!$A$15, IF(AND($F150&gt;='2016 Overview'!$B$14,$F150&lt;='2016 Overview'!$C$14),'2016 Overview'!$A$14, IF(AND($F150&gt;='2016 Overview'!$B$13,$F150&lt;='2016 Overview'!$C$13),'2016 Overview'!$A$13, IF(AND($F150&gt;='2016 Overview'!$B$12,$F150&lt;='2016 Overview'!$C$12),'2016 Overview'!$A$12,IF(AND($F150&gt;='2016 Overview'!$B$11,$F150&lt;='2016 Overview'!$C$11),'2016 Overview'!$A$11,IF(AND($F150&gt;='2016 Overview'!$B$10,$F150&lt;='2016 Overview'!$C$10),'2016 Overview'!$A$10,IF(AND($F150&gt;='2016 Overview'!$B$9,$F150&lt;='2016 Overview'!$C$9),'2016 Overview'!$A$9,IF(AND($F150&gt;='2016 Overview'!$B$8,$F150&lt;='2016 Overview'!$C$8),'2016 Overview'!$A$7,IF(AND($F150&gt;='2016 Overview'!$B$7,$F150&lt;='2016 Overview'!$C$7),'2016 Overview'!$A$7,IF(AND($F150&gt;='2016 Overview'!$B$6,$F150&lt;='2016 Overview'!$C$6),'2016 Overview'!$A$6,IF(AND($F150&gt;='2016 Overview'!$B$5,$F150&lt;='2016 Overview'!$C$5),'2016 Overview'!$A$5,))))))))))))))</f>
        <v>J</v>
      </c>
      <c r="C150" s="35" t="s">
        <v>148</v>
      </c>
      <c r="D150" s="26"/>
      <c r="E150" s="35" t="s">
        <v>146</v>
      </c>
      <c r="F150" s="27">
        <v>99000</v>
      </c>
      <c r="G150" s="36">
        <f>H150/F150</f>
        <v>0.33333333333333331</v>
      </c>
      <c r="H150" s="27">
        <v>33000</v>
      </c>
      <c r="I150" s="27"/>
      <c r="J150" s="27">
        <v>0</v>
      </c>
      <c r="K150" s="27">
        <f>SUM(H150-J150)</f>
        <v>33000</v>
      </c>
      <c r="L150" s="28">
        <v>41830</v>
      </c>
      <c r="M150" s="28">
        <v>42391</v>
      </c>
      <c r="N150" s="37">
        <f>M150-L150</f>
        <v>561</v>
      </c>
      <c r="O150" s="38">
        <f>K150/N150</f>
        <v>58.823529411764703</v>
      </c>
    </row>
    <row r="151" spans="1:15" x14ac:dyDescent="0.25">
      <c r="A151" s="35">
        <v>2016</v>
      </c>
      <c r="B151" s="26" t="str">
        <f>IF(AND($F151&gt;='2016 Overview'!$B$18,$F151&lt;='2016 Overview'!$C$18),'2016 Overview'!$A$18,IF(AND($F151&gt;='2016 Overview'!$B$17,$F151&lt;='2016 Overview'!$C$17),'2016 Overview'!$A$17, IF(AND($F151&gt;='2016 Overview'!$B$16,$F151&lt;='2016 Overview'!$C$16),'2016 Overview'!$A$16, IF(AND($F151&gt;='2016 Overview'!$B$15,$F151&lt;='2016 Overview'!$C$15),'2016 Overview'!$A$15, IF(AND($F151&gt;='2016 Overview'!$B$14,$F151&lt;='2016 Overview'!$C$14),'2016 Overview'!$A$14, IF(AND($F151&gt;='2016 Overview'!$B$13,$F151&lt;='2016 Overview'!$C$13),'2016 Overview'!$A$13, IF(AND($F151&gt;='2016 Overview'!$B$12,$F151&lt;='2016 Overview'!$C$12),'2016 Overview'!$A$12,IF(AND($F151&gt;='2016 Overview'!$B$11,$F151&lt;='2016 Overview'!$C$11),'2016 Overview'!$A$11,IF(AND($F151&gt;='2016 Overview'!$B$10,$F151&lt;='2016 Overview'!$C$10),'2016 Overview'!$A$10,IF(AND($F151&gt;='2016 Overview'!$B$9,$F151&lt;='2016 Overview'!$C$9),'2016 Overview'!$A$9,IF(AND($F151&gt;='2016 Overview'!$B$8,$F151&lt;='2016 Overview'!$C$8),'2016 Overview'!$A$7,IF(AND($F151&gt;='2016 Overview'!$B$7,$F151&lt;='2016 Overview'!$C$7),'2016 Overview'!$A$7,IF(AND($F151&gt;='2016 Overview'!$B$6,$F151&lt;='2016 Overview'!$C$6),'2016 Overview'!$A$6,IF(AND($F151&gt;='2016 Overview'!$B$5,$F151&lt;='2016 Overview'!$C$5),'2016 Overview'!$A$5,))))))))))))))</f>
        <v>D</v>
      </c>
      <c r="C151" s="35" t="s">
        <v>148</v>
      </c>
      <c r="D151" s="26"/>
      <c r="E151" s="35" t="s">
        <v>146</v>
      </c>
      <c r="F151" s="27">
        <v>1210000</v>
      </c>
      <c r="G151" s="36">
        <f>H151/F151</f>
        <v>0.33057851239669422</v>
      </c>
      <c r="H151" s="27">
        <v>400000</v>
      </c>
      <c r="I151" s="27"/>
      <c r="J151" s="27">
        <v>0</v>
      </c>
      <c r="K151" s="27">
        <v>400000</v>
      </c>
      <c r="L151" s="28">
        <v>41946</v>
      </c>
      <c r="M151" s="28">
        <v>42395</v>
      </c>
      <c r="N151" s="37">
        <f>M151-L151</f>
        <v>449</v>
      </c>
      <c r="O151" s="38">
        <f>K151/N151</f>
        <v>890.86859688195989</v>
      </c>
    </row>
    <row r="152" spans="1:15" x14ac:dyDescent="0.25">
      <c r="A152" s="35">
        <v>2016</v>
      </c>
      <c r="B152" s="26" t="str">
        <f>IF(AND($F152&gt;='2016 Overview'!$B$18,$F152&lt;='2016 Overview'!$C$18),'2016 Overview'!$A$18,IF(AND($F152&gt;='2016 Overview'!$B$17,$F152&lt;='2016 Overview'!$C$17),'2016 Overview'!$A$17, IF(AND($F152&gt;='2016 Overview'!$B$16,$F152&lt;='2016 Overview'!$C$16),'2016 Overview'!$A$16, IF(AND($F152&gt;='2016 Overview'!$B$15,$F152&lt;='2016 Overview'!$C$15),'2016 Overview'!$A$15, IF(AND($F152&gt;='2016 Overview'!$B$14,$F152&lt;='2016 Overview'!$C$14),'2016 Overview'!$A$14, IF(AND($F152&gt;='2016 Overview'!$B$13,$F152&lt;='2016 Overview'!$C$13),'2016 Overview'!$A$13, IF(AND($F152&gt;='2016 Overview'!$B$12,$F152&lt;='2016 Overview'!$C$12),'2016 Overview'!$A$12,IF(AND($F152&gt;='2016 Overview'!$B$11,$F152&lt;='2016 Overview'!$C$11),'2016 Overview'!$A$11,IF(AND($F152&gt;='2016 Overview'!$B$10,$F152&lt;='2016 Overview'!$C$10),'2016 Overview'!$A$10,IF(AND($F152&gt;='2016 Overview'!$B$9,$F152&lt;='2016 Overview'!$C$9),'2016 Overview'!$A$9,IF(AND($F152&gt;='2016 Overview'!$B$8,$F152&lt;='2016 Overview'!$C$8),'2016 Overview'!$A$7,IF(AND($F152&gt;='2016 Overview'!$B$7,$F152&lt;='2016 Overview'!$C$7),'2016 Overview'!$A$7,IF(AND($F152&gt;='2016 Overview'!$B$6,$F152&lt;='2016 Overview'!$C$6),'2016 Overview'!$A$6,IF(AND($F152&gt;='2016 Overview'!$B$5,$F152&lt;='2016 Overview'!$C$5),'2016 Overview'!$A$5,))))))))))))))</f>
        <v>I</v>
      </c>
      <c r="C152" s="35" t="s">
        <v>148</v>
      </c>
      <c r="D152" s="26"/>
      <c r="E152" s="35" t="s">
        <v>146</v>
      </c>
      <c r="F152" s="27">
        <v>150000</v>
      </c>
      <c r="G152" s="36">
        <f>H152/F152</f>
        <v>0.33333333333333331</v>
      </c>
      <c r="H152" s="27">
        <v>50000</v>
      </c>
      <c r="I152" s="27"/>
      <c r="J152" s="27">
        <v>0</v>
      </c>
      <c r="K152" s="27">
        <f>SUM(H152-J152)</f>
        <v>50000</v>
      </c>
      <c r="L152" s="28">
        <v>41800</v>
      </c>
      <c r="M152" s="28">
        <v>42397</v>
      </c>
      <c r="N152" s="37">
        <f>M152-L152</f>
        <v>597</v>
      </c>
      <c r="O152" s="38">
        <f>K152/N152</f>
        <v>83.752093802345058</v>
      </c>
    </row>
    <row r="153" spans="1:15" x14ac:dyDescent="0.25">
      <c r="A153" s="35">
        <v>2016</v>
      </c>
      <c r="B153" s="26" t="str">
        <f>IF(AND($F153&gt;='2016 Overview'!$B$18,$F153&lt;='2016 Overview'!$C$18),'2016 Overview'!$A$18,IF(AND($F153&gt;='2016 Overview'!$B$17,$F153&lt;='2016 Overview'!$C$17),'2016 Overview'!$A$17, IF(AND($F153&gt;='2016 Overview'!$B$16,$F153&lt;='2016 Overview'!$C$16),'2016 Overview'!$A$16, IF(AND($F153&gt;='2016 Overview'!$B$15,$F153&lt;='2016 Overview'!$C$15),'2016 Overview'!$A$15, IF(AND($F153&gt;='2016 Overview'!$B$14,$F153&lt;='2016 Overview'!$C$14),'2016 Overview'!$A$14, IF(AND($F153&gt;='2016 Overview'!$B$13,$F153&lt;='2016 Overview'!$C$13),'2016 Overview'!$A$13, IF(AND($F153&gt;='2016 Overview'!$B$12,$F153&lt;='2016 Overview'!$C$12),'2016 Overview'!$A$12,IF(AND($F153&gt;='2016 Overview'!$B$11,$F153&lt;='2016 Overview'!$C$11),'2016 Overview'!$A$11,IF(AND($F153&gt;='2016 Overview'!$B$10,$F153&lt;='2016 Overview'!$C$10),'2016 Overview'!$A$10,IF(AND($F153&gt;='2016 Overview'!$B$9,$F153&lt;='2016 Overview'!$C$9),'2016 Overview'!$A$9,IF(AND($F153&gt;='2016 Overview'!$B$8,$F153&lt;='2016 Overview'!$C$8),'2016 Overview'!$A$7,IF(AND($F153&gt;='2016 Overview'!$B$7,$F153&lt;='2016 Overview'!$C$7),'2016 Overview'!$A$7,IF(AND($F153&gt;='2016 Overview'!$B$6,$F153&lt;='2016 Overview'!$C$6),'2016 Overview'!$A$6,IF(AND($F153&gt;='2016 Overview'!$B$5,$F153&lt;='2016 Overview'!$C$5),'2016 Overview'!$A$5,))))))))))))))</f>
        <v>I</v>
      </c>
      <c r="C153" s="35" t="s">
        <v>148</v>
      </c>
      <c r="D153" s="26"/>
      <c r="E153" s="35" t="s">
        <v>146</v>
      </c>
      <c r="F153" s="27">
        <v>125000</v>
      </c>
      <c r="G153" s="36">
        <f>H153/F153</f>
        <v>0.33333328000000001</v>
      </c>
      <c r="H153" s="27">
        <v>41666.660000000003</v>
      </c>
      <c r="I153" s="27"/>
      <c r="J153" s="27">
        <v>-11666.66</v>
      </c>
      <c r="K153" s="27">
        <f>SUM(H153-J153)</f>
        <v>53333.320000000007</v>
      </c>
      <c r="L153" s="28">
        <v>42010</v>
      </c>
      <c r="M153" s="28">
        <v>42398</v>
      </c>
      <c r="N153" s="37">
        <f>M153-L153</f>
        <v>388</v>
      </c>
      <c r="O153" s="38">
        <f>K153/N153</f>
        <v>137.45701030927836</v>
      </c>
    </row>
    <row r="154" spans="1:15" x14ac:dyDescent="0.25">
      <c r="A154" s="35">
        <v>2016</v>
      </c>
      <c r="B154" s="26" t="str">
        <f>IF(AND($F154&gt;='2016 Overview'!$B$18,$F154&lt;='2016 Overview'!$C$18),'2016 Overview'!$A$18,IF(AND($F154&gt;='2016 Overview'!$B$17,$F154&lt;='2016 Overview'!$C$17),'2016 Overview'!$A$17, IF(AND($F154&gt;='2016 Overview'!$B$16,$F154&lt;='2016 Overview'!$C$16),'2016 Overview'!$A$16, IF(AND($F154&gt;='2016 Overview'!$B$15,$F154&lt;='2016 Overview'!$C$15),'2016 Overview'!$A$15, IF(AND($F154&gt;='2016 Overview'!$B$14,$F154&lt;='2016 Overview'!$C$14),'2016 Overview'!$A$14, IF(AND($F154&gt;='2016 Overview'!$B$13,$F154&lt;='2016 Overview'!$C$13),'2016 Overview'!$A$13, IF(AND($F154&gt;='2016 Overview'!$B$12,$F154&lt;='2016 Overview'!$C$12),'2016 Overview'!$A$12,IF(AND($F154&gt;='2016 Overview'!$B$11,$F154&lt;='2016 Overview'!$C$11),'2016 Overview'!$A$11,IF(AND($F154&gt;='2016 Overview'!$B$10,$F154&lt;='2016 Overview'!$C$10),'2016 Overview'!$A$10,IF(AND($F154&gt;='2016 Overview'!$B$9,$F154&lt;='2016 Overview'!$C$9),'2016 Overview'!$A$9,IF(AND($F154&gt;='2016 Overview'!$B$8,$F154&lt;='2016 Overview'!$C$8),'2016 Overview'!$A$7,IF(AND($F154&gt;='2016 Overview'!$B$7,$F154&lt;='2016 Overview'!$C$7),'2016 Overview'!$A$7,IF(AND($F154&gt;='2016 Overview'!$B$6,$F154&lt;='2016 Overview'!$C$6),'2016 Overview'!$A$6,IF(AND($F154&gt;='2016 Overview'!$B$5,$F154&lt;='2016 Overview'!$C$5),'2016 Overview'!$A$5,))))))))))))))</f>
        <v>M</v>
      </c>
      <c r="C154" s="35" t="s">
        <v>148</v>
      </c>
      <c r="D154" s="26"/>
      <c r="E154" s="35" t="s">
        <v>146</v>
      </c>
      <c r="F154" s="27">
        <v>20000</v>
      </c>
      <c r="G154" s="36">
        <f>H154/F154</f>
        <v>0.33333299999999999</v>
      </c>
      <c r="H154" s="27">
        <v>6666.66</v>
      </c>
      <c r="I154" s="27"/>
      <c r="J154" s="27">
        <v>-500</v>
      </c>
      <c r="K154" s="27">
        <f>SUM(H154-J154)</f>
        <v>7166.66</v>
      </c>
      <c r="L154" s="28">
        <v>41688</v>
      </c>
      <c r="M154" s="28">
        <v>42398</v>
      </c>
      <c r="N154" s="37">
        <f>M154-L154</f>
        <v>710</v>
      </c>
      <c r="O154" s="38">
        <f>K154/N154</f>
        <v>10.093887323943662</v>
      </c>
    </row>
    <row r="155" spans="1:15" x14ac:dyDescent="0.25">
      <c r="A155" s="35">
        <v>2016</v>
      </c>
      <c r="B155" s="26" t="str">
        <f>IF(AND($F155&gt;='2016 Overview'!$B$18,$F155&lt;='2016 Overview'!$C$18),'2016 Overview'!$A$18,IF(AND($F155&gt;='2016 Overview'!$B$17,$F155&lt;='2016 Overview'!$C$17),'2016 Overview'!$A$17, IF(AND($F155&gt;='2016 Overview'!$B$16,$F155&lt;='2016 Overview'!$C$16),'2016 Overview'!$A$16, IF(AND($F155&gt;='2016 Overview'!$B$15,$F155&lt;='2016 Overview'!$C$15),'2016 Overview'!$A$15, IF(AND($F155&gt;='2016 Overview'!$B$14,$F155&lt;='2016 Overview'!$C$14),'2016 Overview'!$A$14, IF(AND($F155&gt;='2016 Overview'!$B$13,$F155&lt;='2016 Overview'!$C$13),'2016 Overview'!$A$13, IF(AND($F155&gt;='2016 Overview'!$B$12,$F155&lt;='2016 Overview'!$C$12),'2016 Overview'!$A$12,IF(AND($F155&gt;='2016 Overview'!$B$11,$F155&lt;='2016 Overview'!$C$11),'2016 Overview'!$A$11,IF(AND($F155&gt;='2016 Overview'!$B$10,$F155&lt;='2016 Overview'!$C$10),'2016 Overview'!$A$10,IF(AND($F155&gt;='2016 Overview'!$B$9,$F155&lt;='2016 Overview'!$C$9),'2016 Overview'!$A$9,IF(AND($F155&gt;='2016 Overview'!$B$8,$F155&lt;='2016 Overview'!$C$8),'2016 Overview'!$A$7,IF(AND($F155&gt;='2016 Overview'!$B$7,$F155&lt;='2016 Overview'!$C$7),'2016 Overview'!$A$7,IF(AND($F155&gt;='2016 Overview'!$B$6,$F155&lt;='2016 Overview'!$C$6),'2016 Overview'!$A$6,IF(AND($F155&gt;='2016 Overview'!$B$5,$F155&lt;='2016 Overview'!$C$5),'2016 Overview'!$A$5,))))))))))))))</f>
        <v>I</v>
      </c>
      <c r="C155" s="35" t="s">
        <v>148</v>
      </c>
      <c r="D155" s="26"/>
      <c r="E155" s="35" t="s">
        <v>146</v>
      </c>
      <c r="F155" s="27">
        <v>100000</v>
      </c>
      <c r="G155" s="36">
        <f>H155/F155</f>
        <v>0.3333333</v>
      </c>
      <c r="H155" s="27">
        <v>33333.33</v>
      </c>
      <c r="I155" s="27"/>
      <c r="J155" s="27">
        <v>0</v>
      </c>
      <c r="K155" s="27">
        <f>SUM(H155-J155)</f>
        <v>33333.33</v>
      </c>
      <c r="L155" s="28">
        <v>42053</v>
      </c>
      <c r="M155" s="28">
        <v>42401</v>
      </c>
      <c r="N155" s="37">
        <f>M155-L155</f>
        <v>348</v>
      </c>
      <c r="O155" s="38">
        <f>K155/N155</f>
        <v>95.78543103448277</v>
      </c>
    </row>
    <row r="156" spans="1:15" x14ac:dyDescent="0.25">
      <c r="A156" s="35">
        <v>2016</v>
      </c>
      <c r="B156" s="26" t="str">
        <f>IF(AND($F156&gt;='2016 Overview'!$B$18,$F156&lt;='2016 Overview'!$C$18),'2016 Overview'!$A$18,IF(AND($F156&gt;='2016 Overview'!$B$17,$F156&lt;='2016 Overview'!$C$17),'2016 Overview'!$A$17, IF(AND($F156&gt;='2016 Overview'!$B$16,$F156&lt;='2016 Overview'!$C$16),'2016 Overview'!$A$16, IF(AND($F156&gt;='2016 Overview'!$B$15,$F156&lt;='2016 Overview'!$C$15),'2016 Overview'!$A$15, IF(AND($F156&gt;='2016 Overview'!$B$14,$F156&lt;='2016 Overview'!$C$14),'2016 Overview'!$A$14, IF(AND($F156&gt;='2016 Overview'!$B$13,$F156&lt;='2016 Overview'!$C$13),'2016 Overview'!$A$13, IF(AND($F156&gt;='2016 Overview'!$B$12,$F156&lt;='2016 Overview'!$C$12),'2016 Overview'!$A$12,IF(AND($F156&gt;='2016 Overview'!$B$11,$F156&lt;='2016 Overview'!$C$11),'2016 Overview'!$A$11,IF(AND($F156&gt;='2016 Overview'!$B$10,$F156&lt;='2016 Overview'!$C$10),'2016 Overview'!$A$10,IF(AND($F156&gt;='2016 Overview'!$B$9,$F156&lt;='2016 Overview'!$C$9),'2016 Overview'!$A$9,IF(AND($F156&gt;='2016 Overview'!$B$8,$F156&lt;='2016 Overview'!$C$8),'2016 Overview'!$A$7,IF(AND($F156&gt;='2016 Overview'!$B$7,$F156&lt;='2016 Overview'!$C$7),'2016 Overview'!$A$7,IF(AND($F156&gt;='2016 Overview'!$B$6,$F156&lt;='2016 Overview'!$C$6),'2016 Overview'!$A$6,IF(AND($F156&gt;='2016 Overview'!$B$5,$F156&lt;='2016 Overview'!$C$5),'2016 Overview'!$A$5,))))))))))))))</f>
        <v>L</v>
      </c>
      <c r="C156" s="35" t="s">
        <v>148</v>
      </c>
      <c r="D156" s="51" t="s">
        <v>38</v>
      </c>
      <c r="E156" s="35" t="s">
        <v>146</v>
      </c>
      <c r="F156" s="27">
        <f>H156*3</f>
        <v>25000.02</v>
      </c>
      <c r="G156" s="36">
        <f>H156/F156</f>
        <v>0.33333333333333331</v>
      </c>
      <c r="H156" s="27">
        <f>I156+K156</f>
        <v>8333.34</v>
      </c>
      <c r="I156" s="27">
        <f>K156*2</f>
        <v>5555.56</v>
      </c>
      <c r="J156" s="27"/>
      <c r="K156" s="27">
        <v>2777.78</v>
      </c>
      <c r="L156" s="28" t="s">
        <v>93</v>
      </c>
      <c r="M156" s="28" t="s">
        <v>45</v>
      </c>
      <c r="N156" s="37">
        <f>M156-L156</f>
        <v>267</v>
      </c>
      <c r="O156" s="38">
        <f>K156/N156</f>
        <v>10.40367041198502</v>
      </c>
    </row>
    <row r="157" spans="1:15" x14ac:dyDescent="0.25">
      <c r="A157" s="35">
        <v>2016</v>
      </c>
      <c r="B157" s="26" t="str">
        <f>IF(AND($F157&gt;='2016 Overview'!$B$18,$F157&lt;='2016 Overview'!$C$18),'2016 Overview'!$A$18,IF(AND($F157&gt;='2016 Overview'!$B$17,$F157&lt;='2016 Overview'!$C$17),'2016 Overview'!$A$17, IF(AND($F157&gt;='2016 Overview'!$B$16,$F157&lt;='2016 Overview'!$C$16),'2016 Overview'!$A$16, IF(AND($F157&gt;='2016 Overview'!$B$15,$F157&lt;='2016 Overview'!$C$15),'2016 Overview'!$A$15, IF(AND($F157&gt;='2016 Overview'!$B$14,$F157&lt;='2016 Overview'!$C$14),'2016 Overview'!$A$14, IF(AND($F157&gt;='2016 Overview'!$B$13,$F157&lt;='2016 Overview'!$C$13),'2016 Overview'!$A$13, IF(AND($F157&gt;='2016 Overview'!$B$12,$F157&lt;='2016 Overview'!$C$12),'2016 Overview'!$A$12,IF(AND($F157&gt;='2016 Overview'!$B$11,$F157&lt;='2016 Overview'!$C$11),'2016 Overview'!$A$11,IF(AND($F157&gt;='2016 Overview'!$B$10,$F157&lt;='2016 Overview'!$C$10),'2016 Overview'!$A$10,IF(AND($F157&gt;='2016 Overview'!$B$9,$F157&lt;='2016 Overview'!$C$9),'2016 Overview'!$A$9,IF(AND($F157&gt;='2016 Overview'!$B$8,$F157&lt;='2016 Overview'!$C$8),'2016 Overview'!$A$7,IF(AND($F157&gt;='2016 Overview'!$B$7,$F157&lt;='2016 Overview'!$C$7),'2016 Overview'!$A$7,IF(AND($F157&gt;='2016 Overview'!$B$6,$F157&lt;='2016 Overview'!$C$6),'2016 Overview'!$A$6,IF(AND($F157&gt;='2016 Overview'!$B$5,$F157&lt;='2016 Overview'!$C$5),'2016 Overview'!$A$5,))))))))))))))</f>
        <v>N</v>
      </c>
      <c r="C157" s="35" t="s">
        <v>148</v>
      </c>
      <c r="D157" s="51" t="s">
        <v>38</v>
      </c>
      <c r="E157" s="35" t="s">
        <v>146</v>
      </c>
      <c r="F157" s="27">
        <f>H157*3</f>
        <v>8399.9700000000012</v>
      </c>
      <c r="G157" s="36">
        <f>H157/F157</f>
        <v>0.33333333333333331</v>
      </c>
      <c r="H157" s="27">
        <f>I157+K157</f>
        <v>2799.9900000000002</v>
      </c>
      <c r="I157" s="27">
        <f>K157*2</f>
        <v>1866.66</v>
      </c>
      <c r="J157" s="27"/>
      <c r="K157" s="27">
        <v>933.33</v>
      </c>
      <c r="L157" s="28" t="s">
        <v>124</v>
      </c>
      <c r="M157" s="28" t="s">
        <v>45</v>
      </c>
      <c r="N157" s="37">
        <f>M157-L157</f>
        <v>155</v>
      </c>
      <c r="O157" s="38">
        <f>K157/N157</f>
        <v>6.0214838709677423</v>
      </c>
    </row>
    <row r="158" spans="1:15" x14ac:dyDescent="0.25">
      <c r="A158" s="35">
        <v>2016</v>
      </c>
      <c r="B158" s="26" t="str">
        <f>IF(AND($F158&gt;='2016 Overview'!$B$18,$F158&lt;='2016 Overview'!$C$18),'2016 Overview'!$A$18,IF(AND($F158&gt;='2016 Overview'!$B$17,$F158&lt;='2016 Overview'!$C$17),'2016 Overview'!$A$17, IF(AND($F158&gt;='2016 Overview'!$B$16,$F158&lt;='2016 Overview'!$C$16),'2016 Overview'!$A$16, IF(AND($F158&gt;='2016 Overview'!$B$15,$F158&lt;='2016 Overview'!$C$15),'2016 Overview'!$A$15, IF(AND($F158&gt;='2016 Overview'!$B$14,$F158&lt;='2016 Overview'!$C$14),'2016 Overview'!$A$14, IF(AND($F158&gt;='2016 Overview'!$B$13,$F158&lt;='2016 Overview'!$C$13),'2016 Overview'!$A$13, IF(AND($F158&gt;='2016 Overview'!$B$12,$F158&lt;='2016 Overview'!$C$12),'2016 Overview'!$A$12,IF(AND($F158&gt;='2016 Overview'!$B$11,$F158&lt;='2016 Overview'!$C$11),'2016 Overview'!$A$11,IF(AND($F158&gt;='2016 Overview'!$B$10,$F158&lt;='2016 Overview'!$C$10),'2016 Overview'!$A$10,IF(AND($F158&gt;='2016 Overview'!$B$9,$F158&lt;='2016 Overview'!$C$9),'2016 Overview'!$A$9,IF(AND($F158&gt;='2016 Overview'!$B$8,$F158&lt;='2016 Overview'!$C$8),'2016 Overview'!$A$7,IF(AND($F158&gt;='2016 Overview'!$B$7,$F158&lt;='2016 Overview'!$C$7),'2016 Overview'!$A$7,IF(AND($F158&gt;='2016 Overview'!$B$6,$F158&lt;='2016 Overview'!$C$6),'2016 Overview'!$A$6,IF(AND($F158&gt;='2016 Overview'!$B$5,$F158&lt;='2016 Overview'!$C$5),'2016 Overview'!$A$5,))))))))))))))</f>
        <v>M</v>
      </c>
      <c r="C158" s="35" t="s">
        <v>148</v>
      </c>
      <c r="D158" s="51" t="s">
        <v>38</v>
      </c>
      <c r="E158" s="35" t="s">
        <v>146</v>
      </c>
      <c r="F158" s="27">
        <f>H158*3</f>
        <v>15000.03</v>
      </c>
      <c r="G158" s="36">
        <f>H158/F158</f>
        <v>0.33333333333333331</v>
      </c>
      <c r="H158" s="27">
        <f>I158+K158</f>
        <v>5000.01</v>
      </c>
      <c r="I158" s="27">
        <f>K158*2</f>
        <v>3333.34</v>
      </c>
      <c r="J158" s="27"/>
      <c r="K158" s="27">
        <v>1666.67</v>
      </c>
      <c r="L158" s="28" t="s">
        <v>53</v>
      </c>
      <c r="M158" s="28" t="s">
        <v>96</v>
      </c>
      <c r="N158" s="37">
        <f>M158-L158</f>
        <v>217</v>
      </c>
      <c r="O158" s="38">
        <f>K158/N158</f>
        <v>7.6805069124423966</v>
      </c>
    </row>
    <row r="159" spans="1:15" x14ac:dyDescent="0.25">
      <c r="A159" s="35">
        <v>2016</v>
      </c>
      <c r="B159" s="26" t="str">
        <f>IF(AND($F159&gt;='2016 Overview'!$B$18,$F159&lt;='2016 Overview'!$C$18),'2016 Overview'!$A$18,IF(AND($F159&gt;='2016 Overview'!$B$17,$F159&lt;='2016 Overview'!$C$17),'2016 Overview'!$A$17, IF(AND($F159&gt;='2016 Overview'!$B$16,$F159&lt;='2016 Overview'!$C$16),'2016 Overview'!$A$16, IF(AND($F159&gt;='2016 Overview'!$B$15,$F159&lt;='2016 Overview'!$C$15),'2016 Overview'!$A$15, IF(AND($F159&gt;='2016 Overview'!$B$14,$F159&lt;='2016 Overview'!$C$14),'2016 Overview'!$A$14, IF(AND($F159&gt;='2016 Overview'!$B$13,$F159&lt;='2016 Overview'!$C$13),'2016 Overview'!$A$13, IF(AND($F159&gt;='2016 Overview'!$B$12,$F159&lt;='2016 Overview'!$C$12),'2016 Overview'!$A$12,IF(AND($F159&gt;='2016 Overview'!$B$11,$F159&lt;='2016 Overview'!$C$11),'2016 Overview'!$A$11,IF(AND($F159&gt;='2016 Overview'!$B$10,$F159&lt;='2016 Overview'!$C$10),'2016 Overview'!$A$10,IF(AND($F159&gt;='2016 Overview'!$B$9,$F159&lt;='2016 Overview'!$C$9),'2016 Overview'!$A$9,IF(AND($F159&gt;='2016 Overview'!$B$8,$F159&lt;='2016 Overview'!$C$8),'2016 Overview'!$A$7,IF(AND($F159&gt;='2016 Overview'!$B$7,$F159&lt;='2016 Overview'!$C$7),'2016 Overview'!$A$7,IF(AND($F159&gt;='2016 Overview'!$B$6,$F159&lt;='2016 Overview'!$C$6),'2016 Overview'!$A$6,IF(AND($F159&gt;='2016 Overview'!$B$5,$F159&lt;='2016 Overview'!$C$5),'2016 Overview'!$A$5,))))))))))))))</f>
        <v>N</v>
      </c>
      <c r="C159" s="35" t="s">
        <v>148</v>
      </c>
      <c r="D159" s="51" t="s">
        <v>38</v>
      </c>
      <c r="E159" s="35" t="s">
        <v>146</v>
      </c>
      <c r="F159" s="27">
        <f>H159*3</f>
        <v>8399.9700000000012</v>
      </c>
      <c r="G159" s="36">
        <f>H159/F159</f>
        <v>0.33333333333333331</v>
      </c>
      <c r="H159" s="27">
        <f>I159+K159</f>
        <v>2799.9900000000002</v>
      </c>
      <c r="I159" s="27">
        <f>K159*2</f>
        <v>1866.66</v>
      </c>
      <c r="J159" s="27"/>
      <c r="K159" s="27">
        <v>933.33</v>
      </c>
      <c r="L159" s="28" t="s">
        <v>115</v>
      </c>
      <c r="M159" s="28" t="s">
        <v>116</v>
      </c>
      <c r="N159" s="37">
        <f>M159-L159</f>
        <v>189</v>
      </c>
      <c r="O159" s="38">
        <f>K159/N159</f>
        <v>4.9382539682539681</v>
      </c>
    </row>
    <row r="160" spans="1:15" x14ac:dyDescent="0.25">
      <c r="A160" s="35">
        <v>2016</v>
      </c>
      <c r="B160" s="26" t="str">
        <f>IF(AND($F160&gt;='2016 Overview'!$B$18,$F160&lt;='2016 Overview'!$C$18),'2016 Overview'!$A$18,IF(AND($F160&gt;='2016 Overview'!$B$17,$F160&lt;='2016 Overview'!$C$17),'2016 Overview'!$A$17, IF(AND($F160&gt;='2016 Overview'!$B$16,$F160&lt;='2016 Overview'!$C$16),'2016 Overview'!$A$16, IF(AND($F160&gt;='2016 Overview'!$B$15,$F160&lt;='2016 Overview'!$C$15),'2016 Overview'!$A$15, IF(AND($F160&gt;='2016 Overview'!$B$14,$F160&lt;='2016 Overview'!$C$14),'2016 Overview'!$A$14, IF(AND($F160&gt;='2016 Overview'!$B$13,$F160&lt;='2016 Overview'!$C$13),'2016 Overview'!$A$13, IF(AND($F160&gt;='2016 Overview'!$B$12,$F160&lt;='2016 Overview'!$C$12),'2016 Overview'!$A$12,IF(AND($F160&gt;='2016 Overview'!$B$11,$F160&lt;='2016 Overview'!$C$11),'2016 Overview'!$A$11,IF(AND($F160&gt;='2016 Overview'!$B$10,$F160&lt;='2016 Overview'!$C$10),'2016 Overview'!$A$10,IF(AND($F160&gt;='2016 Overview'!$B$9,$F160&lt;='2016 Overview'!$C$9),'2016 Overview'!$A$9,IF(AND($F160&gt;='2016 Overview'!$B$8,$F160&lt;='2016 Overview'!$C$8),'2016 Overview'!$A$7,IF(AND($F160&gt;='2016 Overview'!$B$7,$F160&lt;='2016 Overview'!$C$7),'2016 Overview'!$A$7,IF(AND($F160&gt;='2016 Overview'!$B$6,$F160&lt;='2016 Overview'!$C$6),'2016 Overview'!$A$6,IF(AND($F160&gt;='2016 Overview'!$B$5,$F160&lt;='2016 Overview'!$C$5),'2016 Overview'!$A$5,))))))))))))))</f>
        <v>N</v>
      </c>
      <c r="C160" s="35" t="s">
        <v>148</v>
      </c>
      <c r="D160" s="51" t="s">
        <v>38</v>
      </c>
      <c r="E160" s="35" t="s">
        <v>146</v>
      </c>
      <c r="F160" s="27">
        <f>H160*3</f>
        <v>8399.9700000000012</v>
      </c>
      <c r="G160" s="36">
        <f>H160/F160</f>
        <v>0.33333333333333331</v>
      </c>
      <c r="H160" s="27">
        <f>I160+K160</f>
        <v>2799.9900000000002</v>
      </c>
      <c r="I160" s="27">
        <f>K160*2</f>
        <v>1866.66</v>
      </c>
      <c r="J160" s="27"/>
      <c r="K160" s="27">
        <v>933.33</v>
      </c>
      <c r="L160" s="28" t="s">
        <v>115</v>
      </c>
      <c r="M160" s="28" t="s">
        <v>116</v>
      </c>
      <c r="N160" s="37">
        <f>M160-L160</f>
        <v>189</v>
      </c>
      <c r="O160" s="38">
        <f>K160/N160</f>
        <v>4.9382539682539681</v>
      </c>
    </row>
    <row r="161" spans="1:15" x14ac:dyDescent="0.25">
      <c r="A161" s="35">
        <v>2016</v>
      </c>
      <c r="B161" s="26" t="str">
        <f>IF(AND($F161&gt;='2016 Overview'!$B$18,$F161&lt;='2016 Overview'!$C$18),'2016 Overview'!$A$18,IF(AND($F161&gt;='2016 Overview'!$B$17,$F161&lt;='2016 Overview'!$C$17),'2016 Overview'!$A$17, IF(AND($F161&gt;='2016 Overview'!$B$16,$F161&lt;='2016 Overview'!$C$16),'2016 Overview'!$A$16, IF(AND($F161&gt;='2016 Overview'!$B$15,$F161&lt;='2016 Overview'!$C$15),'2016 Overview'!$A$15, IF(AND($F161&gt;='2016 Overview'!$B$14,$F161&lt;='2016 Overview'!$C$14),'2016 Overview'!$A$14, IF(AND($F161&gt;='2016 Overview'!$B$13,$F161&lt;='2016 Overview'!$C$13),'2016 Overview'!$A$13, IF(AND($F161&gt;='2016 Overview'!$B$12,$F161&lt;='2016 Overview'!$C$12),'2016 Overview'!$A$12,IF(AND($F161&gt;='2016 Overview'!$B$11,$F161&lt;='2016 Overview'!$C$11),'2016 Overview'!$A$11,IF(AND($F161&gt;='2016 Overview'!$B$10,$F161&lt;='2016 Overview'!$C$10),'2016 Overview'!$A$10,IF(AND($F161&gt;='2016 Overview'!$B$9,$F161&lt;='2016 Overview'!$C$9),'2016 Overview'!$A$9,IF(AND($F161&gt;='2016 Overview'!$B$8,$F161&lt;='2016 Overview'!$C$8),'2016 Overview'!$A$7,IF(AND($F161&gt;='2016 Overview'!$B$7,$F161&lt;='2016 Overview'!$C$7),'2016 Overview'!$A$7,IF(AND($F161&gt;='2016 Overview'!$B$6,$F161&lt;='2016 Overview'!$C$6),'2016 Overview'!$A$6,IF(AND($F161&gt;='2016 Overview'!$B$5,$F161&lt;='2016 Overview'!$C$5),'2016 Overview'!$A$5,))))))))))))))</f>
        <v>G</v>
      </c>
      <c r="C161" s="35" t="s">
        <v>148</v>
      </c>
      <c r="D161" s="26"/>
      <c r="E161" s="35" t="s">
        <v>146</v>
      </c>
      <c r="F161" s="27">
        <v>350000</v>
      </c>
      <c r="G161" s="39">
        <f>H161/F161</f>
        <v>0.2857142857142857</v>
      </c>
      <c r="H161" s="27">
        <v>100000</v>
      </c>
      <c r="I161" s="27"/>
      <c r="J161" s="27">
        <v>0</v>
      </c>
      <c r="K161" s="27">
        <v>120000</v>
      </c>
      <c r="L161" s="28">
        <v>41487</v>
      </c>
      <c r="M161" s="28">
        <v>42417</v>
      </c>
      <c r="N161" s="37">
        <f>M161-L161</f>
        <v>930</v>
      </c>
      <c r="O161" s="38">
        <f>K161/N161</f>
        <v>129.03225806451613</v>
      </c>
    </row>
    <row r="162" spans="1:15" x14ac:dyDescent="0.25">
      <c r="A162" s="35">
        <v>2016</v>
      </c>
      <c r="B162" s="26" t="str">
        <f>IF(AND($F162&gt;='2016 Overview'!$B$18,$F162&lt;='2016 Overview'!$C$18),'2016 Overview'!$A$18,IF(AND($F162&gt;='2016 Overview'!$B$17,$F162&lt;='2016 Overview'!$C$17),'2016 Overview'!$A$17, IF(AND($F162&gt;='2016 Overview'!$B$16,$F162&lt;='2016 Overview'!$C$16),'2016 Overview'!$A$16, IF(AND($F162&gt;='2016 Overview'!$B$15,$F162&lt;='2016 Overview'!$C$15),'2016 Overview'!$A$15, IF(AND($F162&gt;='2016 Overview'!$B$14,$F162&lt;='2016 Overview'!$C$14),'2016 Overview'!$A$14, IF(AND($F162&gt;='2016 Overview'!$B$13,$F162&lt;='2016 Overview'!$C$13),'2016 Overview'!$A$13, IF(AND($F162&gt;='2016 Overview'!$B$12,$F162&lt;='2016 Overview'!$C$12),'2016 Overview'!$A$12,IF(AND($F162&gt;='2016 Overview'!$B$11,$F162&lt;='2016 Overview'!$C$11),'2016 Overview'!$A$11,IF(AND($F162&gt;='2016 Overview'!$B$10,$F162&lt;='2016 Overview'!$C$10),'2016 Overview'!$A$10,IF(AND($F162&gt;='2016 Overview'!$B$9,$F162&lt;='2016 Overview'!$C$9),'2016 Overview'!$A$9,IF(AND($F162&gt;='2016 Overview'!$B$8,$F162&lt;='2016 Overview'!$C$8),'2016 Overview'!$A$7,IF(AND($F162&gt;='2016 Overview'!$B$7,$F162&lt;='2016 Overview'!$C$7),'2016 Overview'!$A$7,IF(AND($F162&gt;='2016 Overview'!$B$6,$F162&lt;='2016 Overview'!$C$6),'2016 Overview'!$A$6,IF(AND($F162&gt;='2016 Overview'!$B$5,$F162&lt;='2016 Overview'!$C$5),'2016 Overview'!$A$5,))))))))))))))</f>
        <v>J</v>
      </c>
      <c r="C162" s="35" t="s">
        <v>148</v>
      </c>
      <c r="D162" s="26"/>
      <c r="E162" s="35" t="s">
        <v>146</v>
      </c>
      <c r="F162" s="27">
        <v>89865.75</v>
      </c>
      <c r="G162" s="36">
        <f>H162/F162</f>
        <v>0.37921599719581706</v>
      </c>
      <c r="H162" s="27">
        <v>34078.53</v>
      </c>
      <c r="I162" s="27"/>
      <c r="J162" s="27">
        <v>-4123.28</v>
      </c>
      <c r="K162" s="27">
        <f>SUM(H162-J162)</f>
        <v>38201.81</v>
      </c>
      <c r="L162" s="28">
        <v>41048</v>
      </c>
      <c r="M162" s="28">
        <v>42417</v>
      </c>
      <c r="N162" s="37">
        <f>M162-L162</f>
        <v>1369</v>
      </c>
      <c r="O162" s="38">
        <f>K162/N162</f>
        <v>27.904901387874361</v>
      </c>
    </row>
    <row r="163" spans="1:15" x14ac:dyDescent="0.25">
      <c r="A163" s="35">
        <v>2016</v>
      </c>
      <c r="B163" s="26" t="str">
        <f>IF(AND($F163&gt;='2016 Overview'!$B$18,$F163&lt;='2016 Overview'!$C$18),'2016 Overview'!$A$18,IF(AND($F163&gt;='2016 Overview'!$B$17,$F163&lt;='2016 Overview'!$C$17),'2016 Overview'!$A$17, IF(AND($F163&gt;='2016 Overview'!$B$16,$F163&lt;='2016 Overview'!$C$16),'2016 Overview'!$A$16, IF(AND($F163&gt;='2016 Overview'!$B$15,$F163&lt;='2016 Overview'!$C$15),'2016 Overview'!$A$15, IF(AND($F163&gt;='2016 Overview'!$B$14,$F163&lt;='2016 Overview'!$C$14),'2016 Overview'!$A$14, IF(AND($F163&gt;='2016 Overview'!$B$13,$F163&lt;='2016 Overview'!$C$13),'2016 Overview'!$A$13, IF(AND($F163&gt;='2016 Overview'!$B$12,$F163&lt;='2016 Overview'!$C$12),'2016 Overview'!$A$12,IF(AND($F163&gt;='2016 Overview'!$B$11,$F163&lt;='2016 Overview'!$C$11),'2016 Overview'!$A$11,IF(AND($F163&gt;='2016 Overview'!$B$10,$F163&lt;='2016 Overview'!$C$10),'2016 Overview'!$A$10,IF(AND($F163&gt;='2016 Overview'!$B$9,$F163&lt;='2016 Overview'!$C$9),'2016 Overview'!$A$9,IF(AND($F163&gt;='2016 Overview'!$B$8,$F163&lt;='2016 Overview'!$C$8),'2016 Overview'!$A$7,IF(AND($F163&gt;='2016 Overview'!$B$7,$F163&lt;='2016 Overview'!$C$7),'2016 Overview'!$A$7,IF(AND($F163&gt;='2016 Overview'!$B$6,$F163&lt;='2016 Overview'!$C$6),'2016 Overview'!$A$6,IF(AND($F163&gt;='2016 Overview'!$B$5,$F163&lt;='2016 Overview'!$C$5),'2016 Overview'!$A$5,))))))))))))))</f>
        <v>J</v>
      </c>
      <c r="C163" s="35" t="s">
        <v>148</v>
      </c>
      <c r="D163" s="26"/>
      <c r="E163" s="35" t="s">
        <v>146</v>
      </c>
      <c r="F163" s="27">
        <v>94000</v>
      </c>
      <c r="G163" s="36">
        <f>H163/F163</f>
        <v>0.33333329787234045</v>
      </c>
      <c r="H163" s="27">
        <v>31333.33</v>
      </c>
      <c r="I163" s="27"/>
      <c r="J163" s="27">
        <v>0</v>
      </c>
      <c r="K163" s="27">
        <f>SUM(H163-J163)</f>
        <v>31333.33</v>
      </c>
      <c r="L163" s="28">
        <v>41852</v>
      </c>
      <c r="M163" s="28">
        <v>42417</v>
      </c>
      <c r="N163" s="37">
        <f>M163-L163</f>
        <v>565</v>
      </c>
      <c r="O163" s="38">
        <f>K163/N163</f>
        <v>55.457221238938054</v>
      </c>
    </row>
    <row r="164" spans="1:15" x14ac:dyDescent="0.25">
      <c r="A164" s="35">
        <v>2016</v>
      </c>
      <c r="B164" s="26" t="str">
        <f>IF(AND($F164&gt;='2016 Overview'!$B$18,$F164&lt;='2016 Overview'!$C$18),'2016 Overview'!$A$18,IF(AND($F164&gt;='2016 Overview'!$B$17,$F164&lt;='2016 Overview'!$C$17),'2016 Overview'!$A$17, IF(AND($F164&gt;='2016 Overview'!$B$16,$F164&lt;='2016 Overview'!$C$16),'2016 Overview'!$A$16, IF(AND($F164&gt;='2016 Overview'!$B$15,$F164&lt;='2016 Overview'!$C$15),'2016 Overview'!$A$15, IF(AND($F164&gt;='2016 Overview'!$B$14,$F164&lt;='2016 Overview'!$C$14),'2016 Overview'!$A$14, IF(AND($F164&gt;='2016 Overview'!$B$13,$F164&lt;='2016 Overview'!$C$13),'2016 Overview'!$A$13, IF(AND($F164&gt;='2016 Overview'!$B$12,$F164&lt;='2016 Overview'!$C$12),'2016 Overview'!$A$12,IF(AND($F164&gt;='2016 Overview'!$B$11,$F164&lt;='2016 Overview'!$C$11),'2016 Overview'!$A$11,IF(AND($F164&gt;='2016 Overview'!$B$10,$F164&lt;='2016 Overview'!$C$10),'2016 Overview'!$A$10,IF(AND($F164&gt;='2016 Overview'!$B$9,$F164&lt;='2016 Overview'!$C$9),'2016 Overview'!$A$9,IF(AND($F164&gt;='2016 Overview'!$B$8,$F164&lt;='2016 Overview'!$C$8),'2016 Overview'!$A$7,IF(AND($F164&gt;='2016 Overview'!$B$7,$F164&lt;='2016 Overview'!$C$7),'2016 Overview'!$A$7,IF(AND($F164&gt;='2016 Overview'!$B$6,$F164&lt;='2016 Overview'!$C$6),'2016 Overview'!$A$6,IF(AND($F164&gt;='2016 Overview'!$B$5,$F164&lt;='2016 Overview'!$C$5),'2016 Overview'!$A$5,))))))))))))))</f>
        <v>J</v>
      </c>
      <c r="C164" s="35" t="s">
        <v>148</v>
      </c>
      <c r="D164" s="26"/>
      <c r="E164" s="35" t="s">
        <v>146</v>
      </c>
      <c r="F164" s="27">
        <v>90000</v>
      </c>
      <c r="G164" s="36">
        <f>H164/F164</f>
        <v>0.33333333333333331</v>
      </c>
      <c r="H164" s="27">
        <v>30000</v>
      </c>
      <c r="I164" s="27"/>
      <c r="J164" s="27">
        <v>0</v>
      </c>
      <c r="K164" s="27">
        <f>SUM(H164-J164)</f>
        <v>30000</v>
      </c>
      <c r="L164" s="28">
        <v>41340</v>
      </c>
      <c r="M164" s="28">
        <v>42417</v>
      </c>
      <c r="N164" s="37">
        <f>M164-L164</f>
        <v>1077</v>
      </c>
      <c r="O164" s="38">
        <f>K164/N164</f>
        <v>27.855153203342617</v>
      </c>
    </row>
    <row r="165" spans="1:15" x14ac:dyDescent="0.25">
      <c r="A165" s="35">
        <v>2016</v>
      </c>
      <c r="B165" s="26" t="str">
        <f>IF(AND($F165&gt;='2016 Overview'!$B$18,$F165&lt;='2016 Overview'!$C$18),'2016 Overview'!$A$18,IF(AND($F165&gt;='2016 Overview'!$B$17,$F165&lt;='2016 Overview'!$C$17),'2016 Overview'!$A$17, IF(AND($F165&gt;='2016 Overview'!$B$16,$F165&lt;='2016 Overview'!$C$16),'2016 Overview'!$A$16, IF(AND($F165&gt;='2016 Overview'!$B$15,$F165&lt;='2016 Overview'!$C$15),'2016 Overview'!$A$15, IF(AND($F165&gt;='2016 Overview'!$B$14,$F165&lt;='2016 Overview'!$C$14),'2016 Overview'!$A$14, IF(AND($F165&gt;='2016 Overview'!$B$13,$F165&lt;='2016 Overview'!$C$13),'2016 Overview'!$A$13, IF(AND($F165&gt;='2016 Overview'!$B$12,$F165&lt;='2016 Overview'!$C$12),'2016 Overview'!$A$12,IF(AND($F165&gt;='2016 Overview'!$B$11,$F165&lt;='2016 Overview'!$C$11),'2016 Overview'!$A$11,IF(AND($F165&gt;='2016 Overview'!$B$10,$F165&lt;='2016 Overview'!$C$10),'2016 Overview'!$A$10,IF(AND($F165&gt;='2016 Overview'!$B$9,$F165&lt;='2016 Overview'!$C$9),'2016 Overview'!$A$9,IF(AND($F165&gt;='2016 Overview'!$B$8,$F165&lt;='2016 Overview'!$C$8),'2016 Overview'!$A$7,IF(AND($F165&gt;='2016 Overview'!$B$7,$F165&lt;='2016 Overview'!$C$7),'2016 Overview'!$A$7,IF(AND($F165&gt;='2016 Overview'!$B$6,$F165&lt;='2016 Overview'!$C$6),'2016 Overview'!$A$6,IF(AND($F165&gt;='2016 Overview'!$B$5,$F165&lt;='2016 Overview'!$C$5),'2016 Overview'!$A$5,))))))))))))))</f>
        <v>N</v>
      </c>
      <c r="C165" s="35" t="s">
        <v>148</v>
      </c>
      <c r="D165" s="51" t="s">
        <v>38</v>
      </c>
      <c r="E165" s="35" t="s">
        <v>146</v>
      </c>
      <c r="F165" s="27">
        <f>H165*3</f>
        <v>6015.9600000000009</v>
      </c>
      <c r="G165" s="36">
        <f>H165/F165</f>
        <v>0.33333333333333331</v>
      </c>
      <c r="H165" s="27">
        <f>I165+K165</f>
        <v>2005.3200000000002</v>
      </c>
      <c r="I165" s="27">
        <f>K165*2</f>
        <v>1336.88</v>
      </c>
      <c r="J165" s="27"/>
      <c r="K165" s="27">
        <v>668.44</v>
      </c>
      <c r="L165" s="28" t="s">
        <v>108</v>
      </c>
      <c r="M165" s="28" t="s">
        <v>109</v>
      </c>
      <c r="N165" s="37">
        <f>M165-L165</f>
        <v>122</v>
      </c>
      <c r="O165" s="38">
        <f>K165/N165</f>
        <v>5.479016393442623</v>
      </c>
    </row>
    <row r="166" spans="1:15" x14ac:dyDescent="0.25">
      <c r="A166" s="35">
        <v>2016</v>
      </c>
      <c r="B166" s="26" t="str">
        <f>IF(AND($F166&gt;='2016 Overview'!$B$18,$F166&lt;='2016 Overview'!$C$18),'2016 Overview'!$A$18,IF(AND($F166&gt;='2016 Overview'!$B$17,$F166&lt;='2016 Overview'!$C$17),'2016 Overview'!$A$17, IF(AND($F166&gt;='2016 Overview'!$B$16,$F166&lt;='2016 Overview'!$C$16),'2016 Overview'!$A$16, IF(AND($F166&gt;='2016 Overview'!$B$15,$F166&lt;='2016 Overview'!$C$15),'2016 Overview'!$A$15, IF(AND($F166&gt;='2016 Overview'!$B$14,$F166&lt;='2016 Overview'!$C$14),'2016 Overview'!$A$14, IF(AND($F166&gt;='2016 Overview'!$B$13,$F166&lt;='2016 Overview'!$C$13),'2016 Overview'!$A$13, IF(AND($F166&gt;='2016 Overview'!$B$12,$F166&lt;='2016 Overview'!$C$12),'2016 Overview'!$A$12,IF(AND($F166&gt;='2016 Overview'!$B$11,$F166&lt;='2016 Overview'!$C$11),'2016 Overview'!$A$11,IF(AND($F166&gt;='2016 Overview'!$B$10,$F166&lt;='2016 Overview'!$C$10),'2016 Overview'!$A$10,IF(AND($F166&gt;='2016 Overview'!$B$9,$F166&lt;='2016 Overview'!$C$9),'2016 Overview'!$A$9,IF(AND($F166&gt;='2016 Overview'!$B$8,$F166&lt;='2016 Overview'!$C$8),'2016 Overview'!$A$7,IF(AND($F166&gt;='2016 Overview'!$B$7,$F166&lt;='2016 Overview'!$C$7),'2016 Overview'!$A$7,IF(AND($F166&gt;='2016 Overview'!$B$6,$F166&lt;='2016 Overview'!$C$6),'2016 Overview'!$A$6,IF(AND($F166&gt;='2016 Overview'!$B$5,$F166&lt;='2016 Overview'!$C$5),'2016 Overview'!$A$5,))))))))))))))</f>
        <v>F</v>
      </c>
      <c r="C166" s="35" t="s">
        <v>148</v>
      </c>
      <c r="D166" s="26"/>
      <c r="E166" s="35" t="s">
        <v>146</v>
      </c>
      <c r="F166" s="27">
        <v>582962.57000000007</v>
      </c>
      <c r="G166" s="36">
        <f>H166/F166</f>
        <v>0.33333333333333331</v>
      </c>
      <c r="H166" s="27">
        <v>194320.85666666669</v>
      </c>
      <c r="I166" s="27"/>
      <c r="J166" s="27">
        <v>0</v>
      </c>
      <c r="K166" s="27">
        <f>SUM(H166-J166)</f>
        <v>194320.85666666669</v>
      </c>
      <c r="L166" s="28">
        <v>40457</v>
      </c>
      <c r="M166" s="28">
        <v>42422</v>
      </c>
      <c r="N166" s="37">
        <f>M166-L166</f>
        <v>1965</v>
      </c>
      <c r="O166" s="38">
        <f>K166/N166</f>
        <v>98.891021204410535</v>
      </c>
    </row>
    <row r="167" spans="1:15" x14ac:dyDescent="0.25">
      <c r="A167" s="35">
        <v>2016</v>
      </c>
      <c r="B167" s="26" t="str">
        <f>IF(AND($F167&gt;='2016 Overview'!$B$18,$F167&lt;='2016 Overview'!$C$18),'2016 Overview'!$A$18,IF(AND($F167&gt;='2016 Overview'!$B$17,$F167&lt;='2016 Overview'!$C$17),'2016 Overview'!$A$17, IF(AND($F167&gt;='2016 Overview'!$B$16,$F167&lt;='2016 Overview'!$C$16),'2016 Overview'!$A$16, IF(AND($F167&gt;='2016 Overview'!$B$15,$F167&lt;='2016 Overview'!$C$15),'2016 Overview'!$A$15, IF(AND($F167&gt;='2016 Overview'!$B$14,$F167&lt;='2016 Overview'!$C$14),'2016 Overview'!$A$14, IF(AND($F167&gt;='2016 Overview'!$B$13,$F167&lt;='2016 Overview'!$C$13),'2016 Overview'!$A$13, IF(AND($F167&gt;='2016 Overview'!$B$12,$F167&lt;='2016 Overview'!$C$12),'2016 Overview'!$A$12,IF(AND($F167&gt;='2016 Overview'!$B$11,$F167&lt;='2016 Overview'!$C$11),'2016 Overview'!$A$11,IF(AND($F167&gt;='2016 Overview'!$B$10,$F167&lt;='2016 Overview'!$C$10),'2016 Overview'!$A$10,IF(AND($F167&gt;='2016 Overview'!$B$9,$F167&lt;='2016 Overview'!$C$9),'2016 Overview'!$A$9,IF(AND($F167&gt;='2016 Overview'!$B$8,$F167&lt;='2016 Overview'!$C$8),'2016 Overview'!$A$7,IF(AND($F167&gt;='2016 Overview'!$B$7,$F167&lt;='2016 Overview'!$C$7),'2016 Overview'!$A$7,IF(AND($F167&gt;='2016 Overview'!$B$6,$F167&lt;='2016 Overview'!$C$6),'2016 Overview'!$A$6,IF(AND($F167&gt;='2016 Overview'!$B$5,$F167&lt;='2016 Overview'!$C$5),'2016 Overview'!$A$5,))))))))))))))</f>
        <v>J</v>
      </c>
      <c r="C167" s="35" t="s">
        <v>148</v>
      </c>
      <c r="D167" s="26"/>
      <c r="E167" s="35" t="s">
        <v>146</v>
      </c>
      <c r="F167" s="27">
        <v>82797.97</v>
      </c>
      <c r="G167" s="36">
        <f>H167/F167</f>
        <v>0.33333329307469733</v>
      </c>
      <c r="H167" s="27">
        <v>27599.32</v>
      </c>
      <c r="I167" s="27"/>
      <c r="J167" s="27">
        <v>0</v>
      </c>
      <c r="K167" s="27">
        <f>SUM(H167-J167)</f>
        <v>27599.32</v>
      </c>
      <c r="L167" s="28">
        <v>41383</v>
      </c>
      <c r="M167" s="28">
        <v>42424</v>
      </c>
      <c r="N167" s="37">
        <f>M167-L167</f>
        <v>1041</v>
      </c>
      <c r="O167" s="38">
        <f>K167/N167</f>
        <v>26.512315081652257</v>
      </c>
    </row>
    <row r="168" spans="1:15" x14ac:dyDescent="0.25">
      <c r="A168" s="35">
        <v>2016</v>
      </c>
      <c r="B168" s="26" t="str">
        <f>IF(AND($F168&gt;='2016 Overview'!$B$18,$F168&lt;='2016 Overview'!$C$18),'2016 Overview'!$A$18,IF(AND($F168&gt;='2016 Overview'!$B$17,$F168&lt;='2016 Overview'!$C$17),'2016 Overview'!$A$17, IF(AND($F168&gt;='2016 Overview'!$B$16,$F168&lt;='2016 Overview'!$C$16),'2016 Overview'!$A$16, IF(AND($F168&gt;='2016 Overview'!$B$15,$F168&lt;='2016 Overview'!$C$15),'2016 Overview'!$A$15, IF(AND($F168&gt;='2016 Overview'!$B$14,$F168&lt;='2016 Overview'!$C$14),'2016 Overview'!$A$14, IF(AND($F168&gt;='2016 Overview'!$B$13,$F168&lt;='2016 Overview'!$C$13),'2016 Overview'!$A$13, IF(AND($F168&gt;='2016 Overview'!$B$12,$F168&lt;='2016 Overview'!$C$12),'2016 Overview'!$A$12,IF(AND($F168&gt;='2016 Overview'!$B$11,$F168&lt;='2016 Overview'!$C$11),'2016 Overview'!$A$11,IF(AND($F168&gt;='2016 Overview'!$B$10,$F168&lt;='2016 Overview'!$C$10),'2016 Overview'!$A$10,IF(AND($F168&gt;='2016 Overview'!$B$9,$F168&lt;='2016 Overview'!$C$9),'2016 Overview'!$A$9,IF(AND($F168&gt;='2016 Overview'!$B$8,$F168&lt;='2016 Overview'!$C$8),'2016 Overview'!$A$7,IF(AND($F168&gt;='2016 Overview'!$B$7,$F168&lt;='2016 Overview'!$C$7),'2016 Overview'!$A$7,IF(AND($F168&gt;='2016 Overview'!$B$6,$F168&lt;='2016 Overview'!$C$6),'2016 Overview'!$A$6,IF(AND($F168&gt;='2016 Overview'!$B$5,$F168&lt;='2016 Overview'!$C$5),'2016 Overview'!$A$5,))))))))))))))</f>
        <v>I</v>
      </c>
      <c r="C168" s="35" t="s">
        <v>148</v>
      </c>
      <c r="D168" s="26"/>
      <c r="E168" s="35" t="s">
        <v>146</v>
      </c>
      <c r="F168" s="27">
        <v>109695</v>
      </c>
      <c r="G168" s="36">
        <f>H168/F168</f>
        <v>0.33333333333333331</v>
      </c>
      <c r="H168" s="27">
        <v>36565</v>
      </c>
      <c r="I168" s="27"/>
      <c r="J168" s="27">
        <v>0</v>
      </c>
      <c r="K168" s="27">
        <f>SUM(H168-J168)</f>
        <v>36565</v>
      </c>
      <c r="L168" s="28">
        <v>40907</v>
      </c>
      <c r="M168" s="28">
        <v>42425</v>
      </c>
      <c r="N168" s="37">
        <f>M168-L168</f>
        <v>1518</v>
      </c>
      <c r="O168" s="38">
        <f>K168/N168</f>
        <v>24.087615283267457</v>
      </c>
    </row>
    <row r="169" spans="1:15" x14ac:dyDescent="0.25">
      <c r="A169" s="35">
        <v>2016</v>
      </c>
      <c r="B169" s="26" t="str">
        <f>IF(AND($F169&gt;='2016 Overview'!$B$18,$F169&lt;='2016 Overview'!$C$18),'2016 Overview'!$A$18,IF(AND($F169&gt;='2016 Overview'!$B$17,$F169&lt;='2016 Overview'!$C$17),'2016 Overview'!$A$17, IF(AND($F169&gt;='2016 Overview'!$B$16,$F169&lt;='2016 Overview'!$C$16),'2016 Overview'!$A$16, IF(AND($F169&gt;='2016 Overview'!$B$15,$F169&lt;='2016 Overview'!$C$15),'2016 Overview'!$A$15, IF(AND($F169&gt;='2016 Overview'!$B$14,$F169&lt;='2016 Overview'!$C$14),'2016 Overview'!$A$14, IF(AND($F169&gt;='2016 Overview'!$B$13,$F169&lt;='2016 Overview'!$C$13),'2016 Overview'!$A$13, IF(AND($F169&gt;='2016 Overview'!$B$12,$F169&lt;='2016 Overview'!$C$12),'2016 Overview'!$A$12,IF(AND($F169&gt;='2016 Overview'!$B$11,$F169&lt;='2016 Overview'!$C$11),'2016 Overview'!$A$11,IF(AND($F169&gt;='2016 Overview'!$B$10,$F169&lt;='2016 Overview'!$C$10),'2016 Overview'!$A$10,IF(AND($F169&gt;='2016 Overview'!$B$9,$F169&lt;='2016 Overview'!$C$9),'2016 Overview'!$A$9,IF(AND($F169&gt;='2016 Overview'!$B$8,$F169&lt;='2016 Overview'!$C$8),'2016 Overview'!$A$7,IF(AND($F169&gt;='2016 Overview'!$B$7,$F169&lt;='2016 Overview'!$C$7),'2016 Overview'!$A$7,IF(AND($F169&gt;='2016 Overview'!$B$6,$F169&lt;='2016 Overview'!$C$6),'2016 Overview'!$A$6,IF(AND($F169&gt;='2016 Overview'!$B$5,$F169&lt;='2016 Overview'!$C$5),'2016 Overview'!$A$5,))))))))))))))</f>
        <v>J</v>
      </c>
      <c r="C169" s="35" t="s">
        <v>148</v>
      </c>
      <c r="D169" s="26"/>
      <c r="E169" s="35" t="s">
        <v>146</v>
      </c>
      <c r="F169" s="27">
        <v>75000</v>
      </c>
      <c r="G169" s="36">
        <f>H169/F169</f>
        <v>0.4</v>
      </c>
      <c r="H169" s="27">
        <v>30000</v>
      </c>
      <c r="I169" s="27"/>
      <c r="J169" s="27">
        <v>0</v>
      </c>
      <c r="K169" s="27">
        <f>SUM(H169-J169)</f>
        <v>30000</v>
      </c>
      <c r="L169" s="28">
        <v>42177</v>
      </c>
      <c r="M169" s="28">
        <v>42426</v>
      </c>
      <c r="N169" s="37">
        <f>M169-L169</f>
        <v>249</v>
      </c>
      <c r="O169" s="38">
        <f>K169/N169</f>
        <v>120.48192771084338</v>
      </c>
    </row>
    <row r="170" spans="1:15" x14ac:dyDescent="0.25">
      <c r="A170" s="35">
        <v>2016</v>
      </c>
      <c r="B170" s="26" t="str">
        <f>IF(AND($F170&gt;='2016 Overview'!$B$18,$F170&lt;='2016 Overview'!$C$18),'2016 Overview'!$A$18,IF(AND($F170&gt;='2016 Overview'!$B$17,$F170&lt;='2016 Overview'!$C$17),'2016 Overview'!$A$17, IF(AND($F170&gt;='2016 Overview'!$B$16,$F170&lt;='2016 Overview'!$C$16),'2016 Overview'!$A$16, IF(AND($F170&gt;='2016 Overview'!$B$15,$F170&lt;='2016 Overview'!$C$15),'2016 Overview'!$A$15, IF(AND($F170&gt;='2016 Overview'!$B$14,$F170&lt;='2016 Overview'!$C$14),'2016 Overview'!$A$14, IF(AND($F170&gt;='2016 Overview'!$B$13,$F170&lt;='2016 Overview'!$C$13),'2016 Overview'!$A$13, IF(AND($F170&gt;='2016 Overview'!$B$12,$F170&lt;='2016 Overview'!$C$12),'2016 Overview'!$A$12,IF(AND($F170&gt;='2016 Overview'!$B$11,$F170&lt;='2016 Overview'!$C$11),'2016 Overview'!$A$11,IF(AND($F170&gt;='2016 Overview'!$B$10,$F170&lt;='2016 Overview'!$C$10),'2016 Overview'!$A$10,IF(AND($F170&gt;='2016 Overview'!$B$9,$F170&lt;='2016 Overview'!$C$9),'2016 Overview'!$A$9,IF(AND($F170&gt;='2016 Overview'!$B$8,$F170&lt;='2016 Overview'!$C$8),'2016 Overview'!$A$7,IF(AND($F170&gt;='2016 Overview'!$B$7,$F170&lt;='2016 Overview'!$C$7),'2016 Overview'!$A$7,IF(AND($F170&gt;='2016 Overview'!$B$6,$F170&lt;='2016 Overview'!$C$6),'2016 Overview'!$A$6,IF(AND($F170&gt;='2016 Overview'!$B$5,$F170&lt;='2016 Overview'!$C$5),'2016 Overview'!$A$5,))))))))))))))</f>
        <v>N</v>
      </c>
      <c r="C170" s="35" t="s">
        <v>148</v>
      </c>
      <c r="D170" s="51" t="s">
        <v>38</v>
      </c>
      <c r="E170" s="35" t="s">
        <v>146</v>
      </c>
      <c r="F170" s="27">
        <f>H170*3</f>
        <v>8399.9700000000012</v>
      </c>
      <c r="G170" s="36">
        <f>H170/F170</f>
        <v>0.33333333333333331</v>
      </c>
      <c r="H170" s="27">
        <f>I170+K170</f>
        <v>2799.9900000000002</v>
      </c>
      <c r="I170" s="27">
        <f>K170*2</f>
        <v>1866.66</v>
      </c>
      <c r="J170" s="27"/>
      <c r="K170" s="27">
        <v>933.33</v>
      </c>
      <c r="L170" s="28" t="s">
        <v>100</v>
      </c>
      <c r="M170" s="28" t="s">
        <v>101</v>
      </c>
      <c r="N170" s="37">
        <f>M170-L170</f>
        <v>48</v>
      </c>
      <c r="O170" s="38">
        <f>K170/N170</f>
        <v>19.444375000000001</v>
      </c>
    </row>
    <row r="171" spans="1:15" x14ac:dyDescent="0.25">
      <c r="A171" s="35">
        <v>2016</v>
      </c>
      <c r="B171" s="26" t="str">
        <f>IF(AND($F171&gt;='2016 Overview'!$B$18,$F171&lt;='2016 Overview'!$C$18),'2016 Overview'!$A$18,IF(AND($F171&gt;='2016 Overview'!$B$17,$F171&lt;='2016 Overview'!$C$17),'2016 Overview'!$A$17, IF(AND($F171&gt;='2016 Overview'!$B$16,$F171&lt;='2016 Overview'!$C$16),'2016 Overview'!$A$16, IF(AND($F171&gt;='2016 Overview'!$B$15,$F171&lt;='2016 Overview'!$C$15),'2016 Overview'!$A$15, IF(AND($F171&gt;='2016 Overview'!$B$14,$F171&lt;='2016 Overview'!$C$14),'2016 Overview'!$A$14, IF(AND($F171&gt;='2016 Overview'!$B$13,$F171&lt;='2016 Overview'!$C$13),'2016 Overview'!$A$13, IF(AND($F171&gt;='2016 Overview'!$B$12,$F171&lt;='2016 Overview'!$C$12),'2016 Overview'!$A$12,IF(AND($F171&gt;='2016 Overview'!$B$11,$F171&lt;='2016 Overview'!$C$11),'2016 Overview'!$A$11,IF(AND($F171&gt;='2016 Overview'!$B$10,$F171&lt;='2016 Overview'!$C$10),'2016 Overview'!$A$10,IF(AND($F171&gt;='2016 Overview'!$B$9,$F171&lt;='2016 Overview'!$C$9),'2016 Overview'!$A$9,IF(AND($F171&gt;='2016 Overview'!$B$8,$F171&lt;='2016 Overview'!$C$8),'2016 Overview'!$A$7,IF(AND($F171&gt;='2016 Overview'!$B$7,$F171&lt;='2016 Overview'!$C$7),'2016 Overview'!$A$7,IF(AND($F171&gt;='2016 Overview'!$B$6,$F171&lt;='2016 Overview'!$C$6),'2016 Overview'!$A$6,IF(AND($F171&gt;='2016 Overview'!$B$5,$F171&lt;='2016 Overview'!$C$5),'2016 Overview'!$A$5,))))))))))))))</f>
        <v>L</v>
      </c>
      <c r="C171" s="35" t="s">
        <v>148</v>
      </c>
      <c r="D171" s="51" t="s">
        <v>38</v>
      </c>
      <c r="E171" s="35" t="s">
        <v>146</v>
      </c>
      <c r="F171" s="27">
        <f>H171*3</f>
        <v>25000.02</v>
      </c>
      <c r="G171" s="36">
        <f>H171/F171</f>
        <v>0.33333333333333331</v>
      </c>
      <c r="H171" s="27">
        <f>I171+K171</f>
        <v>8333.34</v>
      </c>
      <c r="I171" s="27">
        <f>K171*2</f>
        <v>5555.56</v>
      </c>
      <c r="J171" s="27"/>
      <c r="K171" s="27">
        <v>2777.78</v>
      </c>
      <c r="L171" s="28" t="s">
        <v>139</v>
      </c>
      <c r="M171" s="28" t="s">
        <v>140</v>
      </c>
      <c r="N171" s="37">
        <f>M171-L171</f>
        <v>847</v>
      </c>
      <c r="O171" s="38">
        <f>K171/N171</f>
        <v>3.2795513577331761</v>
      </c>
    </row>
    <row r="172" spans="1:15" x14ac:dyDescent="0.25">
      <c r="A172" s="35">
        <v>2016</v>
      </c>
      <c r="B172" s="26" t="str">
        <f>IF(AND($F172&gt;='2016 Overview'!$B$18,$F172&lt;='2016 Overview'!$C$18),'2016 Overview'!$A$18,IF(AND($F172&gt;='2016 Overview'!$B$17,$F172&lt;='2016 Overview'!$C$17),'2016 Overview'!$A$17, IF(AND($F172&gt;='2016 Overview'!$B$16,$F172&lt;='2016 Overview'!$C$16),'2016 Overview'!$A$16, IF(AND($F172&gt;='2016 Overview'!$B$15,$F172&lt;='2016 Overview'!$C$15),'2016 Overview'!$A$15, IF(AND($F172&gt;='2016 Overview'!$B$14,$F172&lt;='2016 Overview'!$C$14),'2016 Overview'!$A$14, IF(AND($F172&gt;='2016 Overview'!$B$13,$F172&lt;='2016 Overview'!$C$13),'2016 Overview'!$A$13, IF(AND($F172&gt;='2016 Overview'!$B$12,$F172&lt;='2016 Overview'!$C$12),'2016 Overview'!$A$12,IF(AND($F172&gt;='2016 Overview'!$B$11,$F172&lt;='2016 Overview'!$C$11),'2016 Overview'!$A$11,IF(AND($F172&gt;='2016 Overview'!$B$10,$F172&lt;='2016 Overview'!$C$10),'2016 Overview'!$A$10,IF(AND($F172&gt;='2016 Overview'!$B$9,$F172&lt;='2016 Overview'!$C$9),'2016 Overview'!$A$9,IF(AND($F172&gt;='2016 Overview'!$B$8,$F172&lt;='2016 Overview'!$C$8),'2016 Overview'!$A$7,IF(AND($F172&gt;='2016 Overview'!$B$7,$F172&lt;='2016 Overview'!$C$7),'2016 Overview'!$A$7,IF(AND($F172&gt;='2016 Overview'!$B$6,$F172&lt;='2016 Overview'!$C$6),'2016 Overview'!$A$6,IF(AND($F172&gt;='2016 Overview'!$B$5,$F172&lt;='2016 Overview'!$C$5),'2016 Overview'!$A$5,))))))))))))))</f>
        <v>L</v>
      </c>
      <c r="C172" s="35" t="s">
        <v>148</v>
      </c>
      <c r="D172" s="26"/>
      <c r="E172" s="35" t="s">
        <v>146</v>
      </c>
      <c r="F172" s="27">
        <v>28000</v>
      </c>
      <c r="G172" s="36">
        <f>H172/F172</f>
        <v>0.33333321428571427</v>
      </c>
      <c r="H172" s="27">
        <v>9333.33</v>
      </c>
      <c r="I172" s="27"/>
      <c r="J172" s="27">
        <v>-3333.33</v>
      </c>
      <c r="K172" s="27">
        <f>SUM(H172-J172)</f>
        <v>12666.66</v>
      </c>
      <c r="L172" s="28">
        <v>41988</v>
      </c>
      <c r="M172" s="28">
        <v>42440</v>
      </c>
      <c r="N172" s="37">
        <f>M172-L172</f>
        <v>452</v>
      </c>
      <c r="O172" s="38">
        <f>K172/N172</f>
        <v>28.02358407079646</v>
      </c>
    </row>
    <row r="173" spans="1:15" x14ac:dyDescent="0.25">
      <c r="A173" s="35">
        <v>2016</v>
      </c>
      <c r="B173" s="26" t="str">
        <f>IF(AND($F173&gt;='2016 Overview'!$B$18,$F173&lt;='2016 Overview'!$C$18),'2016 Overview'!$A$18,IF(AND($F173&gt;='2016 Overview'!$B$17,$F173&lt;='2016 Overview'!$C$17),'2016 Overview'!$A$17, IF(AND($F173&gt;='2016 Overview'!$B$16,$F173&lt;='2016 Overview'!$C$16),'2016 Overview'!$A$16, IF(AND($F173&gt;='2016 Overview'!$B$15,$F173&lt;='2016 Overview'!$C$15),'2016 Overview'!$A$15, IF(AND($F173&gt;='2016 Overview'!$B$14,$F173&lt;='2016 Overview'!$C$14),'2016 Overview'!$A$14, IF(AND($F173&gt;='2016 Overview'!$B$13,$F173&lt;='2016 Overview'!$C$13),'2016 Overview'!$A$13, IF(AND($F173&gt;='2016 Overview'!$B$12,$F173&lt;='2016 Overview'!$C$12),'2016 Overview'!$A$12,IF(AND($F173&gt;='2016 Overview'!$B$11,$F173&lt;='2016 Overview'!$C$11),'2016 Overview'!$A$11,IF(AND($F173&gt;='2016 Overview'!$B$10,$F173&lt;='2016 Overview'!$C$10),'2016 Overview'!$A$10,IF(AND($F173&gt;='2016 Overview'!$B$9,$F173&lt;='2016 Overview'!$C$9),'2016 Overview'!$A$9,IF(AND($F173&gt;='2016 Overview'!$B$8,$F173&lt;='2016 Overview'!$C$8),'2016 Overview'!$A$7,IF(AND($F173&gt;='2016 Overview'!$B$7,$F173&lt;='2016 Overview'!$C$7),'2016 Overview'!$A$7,IF(AND($F173&gt;='2016 Overview'!$B$6,$F173&lt;='2016 Overview'!$C$6),'2016 Overview'!$A$6,IF(AND($F173&gt;='2016 Overview'!$B$5,$F173&lt;='2016 Overview'!$C$5),'2016 Overview'!$A$5,))))))))))))))</f>
        <v>N</v>
      </c>
      <c r="C173" s="35" t="s">
        <v>148</v>
      </c>
      <c r="D173" s="51" t="s">
        <v>38</v>
      </c>
      <c r="E173" s="35" t="s">
        <v>146</v>
      </c>
      <c r="F173" s="27">
        <f>H173*3</f>
        <v>8399.9700000000012</v>
      </c>
      <c r="G173" s="36">
        <f>H173/F173</f>
        <v>0.33333333333333331</v>
      </c>
      <c r="H173" s="27">
        <f>I173+K173</f>
        <v>2799.9900000000002</v>
      </c>
      <c r="I173" s="27">
        <f>K173*2</f>
        <v>1866.66</v>
      </c>
      <c r="J173" s="27"/>
      <c r="K173" s="27">
        <v>933.33</v>
      </c>
      <c r="L173" s="28" t="s">
        <v>55</v>
      </c>
      <c r="M173" s="28" t="s">
        <v>56</v>
      </c>
      <c r="N173" s="37">
        <f>M173-L173</f>
        <v>1682</v>
      </c>
      <c r="O173" s="38">
        <f>K173/N173</f>
        <v>0.5548929845422117</v>
      </c>
    </row>
    <row r="174" spans="1:15" x14ac:dyDescent="0.25">
      <c r="A174" s="35">
        <v>2016</v>
      </c>
      <c r="B174" s="26" t="str">
        <f>IF(AND($F174&gt;='2016 Overview'!$B$18,$F174&lt;='2016 Overview'!$C$18),'2016 Overview'!$A$18,IF(AND($F174&gt;='2016 Overview'!$B$17,$F174&lt;='2016 Overview'!$C$17),'2016 Overview'!$A$17, IF(AND($F174&gt;='2016 Overview'!$B$16,$F174&lt;='2016 Overview'!$C$16),'2016 Overview'!$A$16, IF(AND($F174&gt;='2016 Overview'!$B$15,$F174&lt;='2016 Overview'!$C$15),'2016 Overview'!$A$15, IF(AND($F174&gt;='2016 Overview'!$B$14,$F174&lt;='2016 Overview'!$C$14),'2016 Overview'!$A$14, IF(AND($F174&gt;='2016 Overview'!$B$13,$F174&lt;='2016 Overview'!$C$13),'2016 Overview'!$A$13, IF(AND($F174&gt;='2016 Overview'!$B$12,$F174&lt;='2016 Overview'!$C$12),'2016 Overview'!$A$12,IF(AND($F174&gt;='2016 Overview'!$B$11,$F174&lt;='2016 Overview'!$C$11),'2016 Overview'!$A$11,IF(AND($F174&gt;='2016 Overview'!$B$10,$F174&lt;='2016 Overview'!$C$10),'2016 Overview'!$A$10,IF(AND($F174&gt;='2016 Overview'!$B$9,$F174&lt;='2016 Overview'!$C$9),'2016 Overview'!$A$9,IF(AND($F174&gt;='2016 Overview'!$B$8,$F174&lt;='2016 Overview'!$C$8),'2016 Overview'!$A$7,IF(AND($F174&gt;='2016 Overview'!$B$7,$F174&lt;='2016 Overview'!$C$7),'2016 Overview'!$A$7,IF(AND($F174&gt;='2016 Overview'!$B$6,$F174&lt;='2016 Overview'!$C$6),'2016 Overview'!$A$6,IF(AND($F174&gt;='2016 Overview'!$B$5,$F174&lt;='2016 Overview'!$C$5),'2016 Overview'!$A$5,))))))))))))))</f>
        <v>J</v>
      </c>
      <c r="C174" s="35" t="s">
        <v>148</v>
      </c>
      <c r="D174" s="26"/>
      <c r="E174" s="35" t="s">
        <v>146</v>
      </c>
      <c r="F174" s="27">
        <v>75000</v>
      </c>
      <c r="G174" s="36">
        <f>H174/F174</f>
        <v>0.33333333333333331</v>
      </c>
      <c r="H174" s="27">
        <v>25000</v>
      </c>
      <c r="I174" s="27"/>
      <c r="J174" s="27">
        <v>-3333.34</v>
      </c>
      <c r="K174" s="27">
        <f>SUM(H174-J174)</f>
        <v>28333.34</v>
      </c>
      <c r="L174" s="28">
        <v>41605</v>
      </c>
      <c r="M174" s="28">
        <v>42450</v>
      </c>
      <c r="N174" s="37">
        <f>M174-L174</f>
        <v>845</v>
      </c>
      <c r="O174" s="38">
        <f>K174/N174</f>
        <v>33.530579881656806</v>
      </c>
    </row>
    <row r="175" spans="1:15" x14ac:dyDescent="0.25">
      <c r="A175" s="35">
        <v>2016</v>
      </c>
      <c r="B175" s="26">
        <f>IF(AND($F175&gt;='2016 Overview'!$B$18,$F175&lt;='2016 Overview'!$C$18),'2016 Overview'!$A$18,IF(AND($F175&gt;='2016 Overview'!$B$17,$F175&lt;='2016 Overview'!$C$17),'2016 Overview'!$A$17, IF(AND($F175&gt;='2016 Overview'!$B$16,$F175&lt;='2016 Overview'!$C$16),'2016 Overview'!$A$16, IF(AND($F175&gt;='2016 Overview'!$B$15,$F175&lt;='2016 Overview'!$C$15),'2016 Overview'!$A$15, IF(AND($F175&gt;='2016 Overview'!$B$14,$F175&lt;='2016 Overview'!$C$14),'2016 Overview'!$A$14, IF(AND($F175&gt;='2016 Overview'!$B$13,$F175&lt;='2016 Overview'!$C$13),'2016 Overview'!$A$13, IF(AND($F175&gt;='2016 Overview'!$B$12,$F175&lt;='2016 Overview'!$C$12),'2016 Overview'!$A$12,IF(AND($F175&gt;='2016 Overview'!$B$11,$F175&lt;='2016 Overview'!$C$11),'2016 Overview'!$A$11,IF(AND($F175&gt;='2016 Overview'!$B$10,$F175&lt;='2016 Overview'!$C$10),'2016 Overview'!$A$10,IF(AND($F175&gt;='2016 Overview'!$B$9,$F175&lt;='2016 Overview'!$C$9),'2016 Overview'!$A$9,IF(AND($F175&gt;='2016 Overview'!$B$8,$F175&lt;='2016 Overview'!$C$8),'2016 Overview'!$A$7,IF(AND($F175&gt;='2016 Overview'!$B$7,$F175&lt;='2016 Overview'!$C$7),'2016 Overview'!$A$7,IF(AND($F175&gt;='2016 Overview'!$B$6,$F175&lt;='2016 Overview'!$C$6),'2016 Overview'!$A$6,IF(AND($F175&gt;='2016 Overview'!$B$5,$F175&lt;='2016 Overview'!$C$5),'2016 Overview'!$A$5,))))))))))))))</f>
        <v>0</v>
      </c>
      <c r="C175" s="35" t="s">
        <v>148</v>
      </c>
      <c r="D175" s="51" t="s">
        <v>38</v>
      </c>
      <c r="E175" s="35" t="s">
        <v>146</v>
      </c>
      <c r="F175" s="27">
        <f>H175*3</f>
        <v>64199.969999999994</v>
      </c>
      <c r="G175" s="36">
        <f>H175/F175</f>
        <v>0.33333333333333331</v>
      </c>
      <c r="H175" s="27">
        <f>I175+K175</f>
        <v>21399.989999999998</v>
      </c>
      <c r="I175" s="27">
        <f>K175*2</f>
        <v>14266.66</v>
      </c>
      <c r="J175" s="27"/>
      <c r="K175" s="27">
        <v>7133.33</v>
      </c>
      <c r="L175" s="28" t="s">
        <v>69</v>
      </c>
      <c r="M175" s="28" t="s">
        <v>48</v>
      </c>
      <c r="N175" s="37">
        <f>M175-L175</f>
        <v>798</v>
      </c>
      <c r="O175" s="38">
        <f>K175/N175</f>
        <v>8.9390100250626574</v>
      </c>
    </row>
    <row r="176" spans="1:15" x14ac:dyDescent="0.25">
      <c r="A176" s="35">
        <v>2016</v>
      </c>
      <c r="B176" s="26" t="str">
        <f>IF(AND($F176&gt;='2016 Overview'!$B$18,$F176&lt;='2016 Overview'!$C$18),'2016 Overview'!$A$18,IF(AND($F176&gt;='2016 Overview'!$B$17,$F176&lt;='2016 Overview'!$C$17),'2016 Overview'!$A$17, IF(AND($F176&gt;='2016 Overview'!$B$16,$F176&lt;='2016 Overview'!$C$16),'2016 Overview'!$A$16, IF(AND($F176&gt;='2016 Overview'!$B$15,$F176&lt;='2016 Overview'!$C$15),'2016 Overview'!$A$15, IF(AND($F176&gt;='2016 Overview'!$B$14,$F176&lt;='2016 Overview'!$C$14),'2016 Overview'!$A$14, IF(AND($F176&gt;='2016 Overview'!$B$13,$F176&lt;='2016 Overview'!$C$13),'2016 Overview'!$A$13, IF(AND($F176&gt;='2016 Overview'!$B$12,$F176&lt;='2016 Overview'!$C$12),'2016 Overview'!$A$12,IF(AND($F176&gt;='2016 Overview'!$B$11,$F176&lt;='2016 Overview'!$C$11),'2016 Overview'!$A$11,IF(AND($F176&gt;='2016 Overview'!$B$10,$F176&lt;='2016 Overview'!$C$10),'2016 Overview'!$A$10,IF(AND($F176&gt;='2016 Overview'!$B$9,$F176&lt;='2016 Overview'!$C$9),'2016 Overview'!$A$9,IF(AND($F176&gt;='2016 Overview'!$B$8,$F176&lt;='2016 Overview'!$C$8),'2016 Overview'!$A$7,IF(AND($F176&gt;='2016 Overview'!$B$7,$F176&lt;='2016 Overview'!$C$7),'2016 Overview'!$A$7,IF(AND($F176&gt;='2016 Overview'!$B$6,$F176&lt;='2016 Overview'!$C$6),'2016 Overview'!$A$6,IF(AND($F176&gt;='2016 Overview'!$B$5,$F176&lt;='2016 Overview'!$C$5),'2016 Overview'!$A$5,))))))))))))))</f>
        <v>M</v>
      </c>
      <c r="C176" s="35" t="s">
        <v>148</v>
      </c>
      <c r="D176" s="51" t="s">
        <v>38</v>
      </c>
      <c r="E176" s="35" t="s">
        <v>146</v>
      </c>
      <c r="F176" s="27">
        <f>H176*3</f>
        <v>16700.04</v>
      </c>
      <c r="G176" s="36">
        <f>H176/F176</f>
        <v>0.33333333333333331</v>
      </c>
      <c r="H176" s="27">
        <f>I176+K176</f>
        <v>5566.68</v>
      </c>
      <c r="I176" s="27">
        <f>K176*2</f>
        <v>3711.12</v>
      </c>
      <c r="J176" s="27"/>
      <c r="K176" s="27">
        <v>1855.56</v>
      </c>
      <c r="L176" s="28" t="s">
        <v>47</v>
      </c>
      <c r="M176" s="28" t="s">
        <v>48</v>
      </c>
      <c r="N176" s="37">
        <f>M176-L176</f>
        <v>708</v>
      </c>
      <c r="O176" s="38">
        <f>K176/N176</f>
        <v>2.6208474576271183</v>
      </c>
    </row>
    <row r="177" spans="1:15" x14ac:dyDescent="0.25">
      <c r="A177" s="35">
        <v>2016</v>
      </c>
      <c r="B177" s="26" t="str">
        <f>IF(AND($F177&gt;='2016 Overview'!$B$18,$F177&lt;='2016 Overview'!$C$18),'2016 Overview'!$A$18,IF(AND($F177&gt;='2016 Overview'!$B$17,$F177&lt;='2016 Overview'!$C$17),'2016 Overview'!$A$17, IF(AND($F177&gt;='2016 Overview'!$B$16,$F177&lt;='2016 Overview'!$C$16),'2016 Overview'!$A$16, IF(AND($F177&gt;='2016 Overview'!$B$15,$F177&lt;='2016 Overview'!$C$15),'2016 Overview'!$A$15, IF(AND($F177&gt;='2016 Overview'!$B$14,$F177&lt;='2016 Overview'!$C$14),'2016 Overview'!$A$14, IF(AND($F177&gt;='2016 Overview'!$B$13,$F177&lt;='2016 Overview'!$C$13),'2016 Overview'!$A$13, IF(AND($F177&gt;='2016 Overview'!$B$12,$F177&lt;='2016 Overview'!$C$12),'2016 Overview'!$A$12,IF(AND($F177&gt;='2016 Overview'!$B$11,$F177&lt;='2016 Overview'!$C$11),'2016 Overview'!$A$11,IF(AND($F177&gt;='2016 Overview'!$B$10,$F177&lt;='2016 Overview'!$C$10),'2016 Overview'!$A$10,IF(AND($F177&gt;='2016 Overview'!$B$9,$F177&lt;='2016 Overview'!$C$9),'2016 Overview'!$A$9,IF(AND($F177&gt;='2016 Overview'!$B$8,$F177&lt;='2016 Overview'!$C$8),'2016 Overview'!$A$7,IF(AND($F177&gt;='2016 Overview'!$B$7,$F177&lt;='2016 Overview'!$C$7),'2016 Overview'!$A$7,IF(AND($F177&gt;='2016 Overview'!$B$6,$F177&lt;='2016 Overview'!$C$6),'2016 Overview'!$A$6,IF(AND($F177&gt;='2016 Overview'!$B$5,$F177&lt;='2016 Overview'!$C$5),'2016 Overview'!$A$5,))))))))))))))</f>
        <v>M</v>
      </c>
      <c r="C177" s="35" t="s">
        <v>148</v>
      </c>
      <c r="D177" s="51" t="s">
        <v>38</v>
      </c>
      <c r="E177" s="35" t="s">
        <v>146</v>
      </c>
      <c r="F177" s="27">
        <f>H177*3</f>
        <v>13746.329999999998</v>
      </c>
      <c r="G177" s="36">
        <f>H177/F177</f>
        <v>0.33333333333333337</v>
      </c>
      <c r="H177" s="27">
        <f>I177+K177</f>
        <v>4582.1099999999997</v>
      </c>
      <c r="I177" s="27">
        <f>K177*2</f>
        <v>3054.74</v>
      </c>
      <c r="J177" s="27"/>
      <c r="K177" s="27">
        <v>1527.37</v>
      </c>
      <c r="L177" s="28" t="s">
        <v>74</v>
      </c>
      <c r="M177" s="28" t="s">
        <v>48</v>
      </c>
      <c r="N177" s="37">
        <f>M177-L177</f>
        <v>246</v>
      </c>
      <c r="O177" s="38">
        <f>K177/N177</f>
        <v>6.2088211382113814</v>
      </c>
    </row>
    <row r="178" spans="1:15" x14ac:dyDescent="0.25">
      <c r="A178" s="35">
        <v>2016</v>
      </c>
      <c r="B178" s="26" t="str">
        <f>IF(AND($F178&gt;='2016 Overview'!$B$18,$F178&lt;='2016 Overview'!$C$18),'2016 Overview'!$A$18,IF(AND($F178&gt;='2016 Overview'!$B$17,$F178&lt;='2016 Overview'!$C$17),'2016 Overview'!$A$17, IF(AND($F178&gt;='2016 Overview'!$B$16,$F178&lt;='2016 Overview'!$C$16),'2016 Overview'!$A$16, IF(AND($F178&gt;='2016 Overview'!$B$15,$F178&lt;='2016 Overview'!$C$15),'2016 Overview'!$A$15, IF(AND($F178&gt;='2016 Overview'!$B$14,$F178&lt;='2016 Overview'!$C$14),'2016 Overview'!$A$14, IF(AND($F178&gt;='2016 Overview'!$B$13,$F178&lt;='2016 Overview'!$C$13),'2016 Overview'!$A$13, IF(AND($F178&gt;='2016 Overview'!$B$12,$F178&lt;='2016 Overview'!$C$12),'2016 Overview'!$A$12,IF(AND($F178&gt;='2016 Overview'!$B$11,$F178&lt;='2016 Overview'!$C$11),'2016 Overview'!$A$11,IF(AND($F178&gt;='2016 Overview'!$B$10,$F178&lt;='2016 Overview'!$C$10),'2016 Overview'!$A$10,IF(AND($F178&gt;='2016 Overview'!$B$9,$F178&lt;='2016 Overview'!$C$9),'2016 Overview'!$A$9,IF(AND($F178&gt;='2016 Overview'!$B$8,$F178&lt;='2016 Overview'!$C$8),'2016 Overview'!$A$7,IF(AND($F178&gt;='2016 Overview'!$B$7,$F178&lt;='2016 Overview'!$C$7),'2016 Overview'!$A$7,IF(AND($F178&gt;='2016 Overview'!$B$6,$F178&lt;='2016 Overview'!$C$6),'2016 Overview'!$A$6,IF(AND($F178&gt;='2016 Overview'!$B$5,$F178&lt;='2016 Overview'!$C$5),'2016 Overview'!$A$5,))))))))))))))</f>
        <v>L</v>
      </c>
      <c r="C178" s="35" t="s">
        <v>148</v>
      </c>
      <c r="D178" s="26"/>
      <c r="E178" s="35" t="s">
        <v>146</v>
      </c>
      <c r="F178" s="27">
        <v>35000</v>
      </c>
      <c r="G178" s="36">
        <f>H178/F178</f>
        <v>0.33333314285714283</v>
      </c>
      <c r="H178" s="27">
        <v>11666.66</v>
      </c>
      <c r="I178" s="27"/>
      <c r="J178" s="27">
        <v>0</v>
      </c>
      <c r="K178" s="27">
        <f>SUM(H178-J178)</f>
        <v>11666.66</v>
      </c>
      <c r="L178" s="28">
        <v>41680</v>
      </c>
      <c r="M178" s="28">
        <v>42452</v>
      </c>
      <c r="N178" s="37">
        <f>M178-L178</f>
        <v>772</v>
      </c>
      <c r="O178" s="38">
        <f>K178/N178</f>
        <v>15.112253886010363</v>
      </c>
    </row>
    <row r="179" spans="1:15" x14ac:dyDescent="0.25">
      <c r="A179" s="35">
        <v>2016</v>
      </c>
      <c r="B179" s="26" t="str">
        <f>IF(AND($F179&gt;='2016 Overview'!$B$18,$F179&lt;='2016 Overview'!$C$18),'2016 Overview'!$A$18,IF(AND($F179&gt;='2016 Overview'!$B$17,$F179&lt;='2016 Overview'!$C$17),'2016 Overview'!$A$17, IF(AND($F179&gt;='2016 Overview'!$B$16,$F179&lt;='2016 Overview'!$C$16),'2016 Overview'!$A$16, IF(AND($F179&gt;='2016 Overview'!$B$15,$F179&lt;='2016 Overview'!$C$15),'2016 Overview'!$A$15, IF(AND($F179&gt;='2016 Overview'!$B$14,$F179&lt;='2016 Overview'!$C$14),'2016 Overview'!$A$14, IF(AND($F179&gt;='2016 Overview'!$B$13,$F179&lt;='2016 Overview'!$C$13),'2016 Overview'!$A$13, IF(AND($F179&gt;='2016 Overview'!$B$12,$F179&lt;='2016 Overview'!$C$12),'2016 Overview'!$A$12,IF(AND($F179&gt;='2016 Overview'!$B$11,$F179&lt;='2016 Overview'!$C$11),'2016 Overview'!$A$11,IF(AND($F179&gt;='2016 Overview'!$B$10,$F179&lt;='2016 Overview'!$C$10),'2016 Overview'!$A$10,IF(AND($F179&gt;='2016 Overview'!$B$9,$F179&lt;='2016 Overview'!$C$9),'2016 Overview'!$A$9,IF(AND($F179&gt;='2016 Overview'!$B$8,$F179&lt;='2016 Overview'!$C$8),'2016 Overview'!$A$7,IF(AND($F179&gt;='2016 Overview'!$B$7,$F179&lt;='2016 Overview'!$C$7),'2016 Overview'!$A$7,IF(AND($F179&gt;='2016 Overview'!$B$6,$F179&lt;='2016 Overview'!$C$6),'2016 Overview'!$A$6,IF(AND($F179&gt;='2016 Overview'!$B$5,$F179&lt;='2016 Overview'!$C$5),'2016 Overview'!$A$5,))))))))))))))</f>
        <v>I</v>
      </c>
      <c r="C179" s="35" t="s">
        <v>148</v>
      </c>
      <c r="D179" s="26"/>
      <c r="E179" s="35" t="s">
        <v>146</v>
      </c>
      <c r="F179" s="27">
        <v>213800</v>
      </c>
      <c r="G179" s="36">
        <f>H179/F179</f>
        <v>0.3333333021515435</v>
      </c>
      <c r="H179" s="27">
        <v>71266.66</v>
      </c>
      <c r="I179" s="27"/>
      <c r="J179" s="27">
        <v>-4600</v>
      </c>
      <c r="K179" s="27">
        <f>SUM(H179-J179)</f>
        <v>75866.66</v>
      </c>
      <c r="L179" s="28">
        <v>42292</v>
      </c>
      <c r="M179" s="28">
        <v>42453</v>
      </c>
      <c r="N179" s="37">
        <f>M179-L179</f>
        <v>161</v>
      </c>
      <c r="O179" s="38">
        <f>K179/N179</f>
        <v>471.22149068322983</v>
      </c>
    </row>
    <row r="180" spans="1:15" x14ac:dyDescent="0.25">
      <c r="A180" s="35">
        <v>2016</v>
      </c>
      <c r="B180" s="26" t="str">
        <f>IF(AND($F180&gt;='2016 Overview'!$B$18,$F180&lt;='2016 Overview'!$C$18),'2016 Overview'!$A$18,IF(AND($F180&gt;='2016 Overview'!$B$17,$F180&lt;='2016 Overview'!$C$17),'2016 Overview'!$A$17, IF(AND($F180&gt;='2016 Overview'!$B$16,$F180&lt;='2016 Overview'!$C$16),'2016 Overview'!$A$16, IF(AND($F180&gt;='2016 Overview'!$B$15,$F180&lt;='2016 Overview'!$C$15),'2016 Overview'!$A$15, IF(AND($F180&gt;='2016 Overview'!$B$14,$F180&lt;='2016 Overview'!$C$14),'2016 Overview'!$A$14, IF(AND($F180&gt;='2016 Overview'!$B$13,$F180&lt;='2016 Overview'!$C$13),'2016 Overview'!$A$13, IF(AND($F180&gt;='2016 Overview'!$B$12,$F180&lt;='2016 Overview'!$C$12),'2016 Overview'!$A$12,IF(AND($F180&gt;='2016 Overview'!$B$11,$F180&lt;='2016 Overview'!$C$11),'2016 Overview'!$A$11,IF(AND($F180&gt;='2016 Overview'!$B$10,$F180&lt;='2016 Overview'!$C$10),'2016 Overview'!$A$10,IF(AND($F180&gt;='2016 Overview'!$B$9,$F180&lt;='2016 Overview'!$C$9),'2016 Overview'!$A$9,IF(AND($F180&gt;='2016 Overview'!$B$8,$F180&lt;='2016 Overview'!$C$8),'2016 Overview'!$A$7,IF(AND($F180&gt;='2016 Overview'!$B$7,$F180&lt;='2016 Overview'!$C$7),'2016 Overview'!$A$7,IF(AND($F180&gt;='2016 Overview'!$B$6,$F180&lt;='2016 Overview'!$C$6),'2016 Overview'!$A$6,IF(AND($F180&gt;='2016 Overview'!$B$5,$F180&lt;='2016 Overview'!$C$5),'2016 Overview'!$A$5,))))))))))))))</f>
        <v>J</v>
      </c>
      <c r="C180" s="35" t="s">
        <v>148</v>
      </c>
      <c r="D180" s="26"/>
      <c r="E180" s="35" t="s">
        <v>146</v>
      </c>
      <c r="F180" s="27">
        <v>75000</v>
      </c>
      <c r="G180" s="36">
        <f>H180/F180</f>
        <v>0.33333333333333331</v>
      </c>
      <c r="H180" s="27">
        <v>25000</v>
      </c>
      <c r="I180" s="27"/>
      <c r="J180" s="27">
        <v>0</v>
      </c>
      <c r="K180" s="27">
        <f>SUM(H180-J180)</f>
        <v>25000</v>
      </c>
      <c r="L180" s="28">
        <v>42115</v>
      </c>
      <c r="M180" s="28">
        <v>42453</v>
      </c>
      <c r="N180" s="37">
        <f>M180-L180</f>
        <v>338</v>
      </c>
      <c r="O180" s="38">
        <f>K180/N180</f>
        <v>73.964497041420117</v>
      </c>
    </row>
    <row r="181" spans="1:15" x14ac:dyDescent="0.25">
      <c r="A181" s="35">
        <v>2016</v>
      </c>
      <c r="B181" s="26" t="str">
        <f>IF(AND($F181&gt;='2016 Overview'!$B$18,$F181&lt;='2016 Overview'!$C$18),'2016 Overview'!$A$18,IF(AND($F181&gt;='2016 Overview'!$B$17,$F181&lt;='2016 Overview'!$C$17),'2016 Overview'!$A$17, IF(AND($F181&gt;='2016 Overview'!$B$16,$F181&lt;='2016 Overview'!$C$16),'2016 Overview'!$A$16, IF(AND($F181&gt;='2016 Overview'!$B$15,$F181&lt;='2016 Overview'!$C$15),'2016 Overview'!$A$15, IF(AND($F181&gt;='2016 Overview'!$B$14,$F181&lt;='2016 Overview'!$C$14),'2016 Overview'!$A$14, IF(AND($F181&gt;='2016 Overview'!$B$13,$F181&lt;='2016 Overview'!$C$13),'2016 Overview'!$A$13, IF(AND($F181&gt;='2016 Overview'!$B$12,$F181&lt;='2016 Overview'!$C$12),'2016 Overview'!$A$12,IF(AND($F181&gt;='2016 Overview'!$B$11,$F181&lt;='2016 Overview'!$C$11),'2016 Overview'!$A$11,IF(AND($F181&gt;='2016 Overview'!$B$10,$F181&lt;='2016 Overview'!$C$10),'2016 Overview'!$A$10,IF(AND($F181&gt;='2016 Overview'!$B$9,$F181&lt;='2016 Overview'!$C$9),'2016 Overview'!$A$9,IF(AND($F181&gt;='2016 Overview'!$B$8,$F181&lt;='2016 Overview'!$C$8),'2016 Overview'!$A$7,IF(AND($F181&gt;='2016 Overview'!$B$7,$F181&lt;='2016 Overview'!$C$7),'2016 Overview'!$A$7,IF(AND($F181&gt;='2016 Overview'!$B$6,$F181&lt;='2016 Overview'!$C$6),'2016 Overview'!$A$6,IF(AND($F181&gt;='2016 Overview'!$B$5,$F181&lt;='2016 Overview'!$C$5),'2016 Overview'!$A$5,))))))))))))))</f>
        <v>L</v>
      </c>
      <c r="C181" s="35" t="s">
        <v>148</v>
      </c>
      <c r="D181" s="26"/>
      <c r="E181" s="35" t="s">
        <v>146</v>
      </c>
      <c r="F181" s="27">
        <v>25387</v>
      </c>
      <c r="G181" s="36">
        <f>H181/F181</f>
        <v>0.33924213179974005</v>
      </c>
      <c r="H181" s="27">
        <v>8612.34</v>
      </c>
      <c r="I181" s="27"/>
      <c r="J181" s="27">
        <v>0</v>
      </c>
      <c r="K181" s="27">
        <f>SUM(H181-J181)</f>
        <v>8612.34</v>
      </c>
      <c r="L181" s="28">
        <v>42243</v>
      </c>
      <c r="M181" s="28">
        <v>42453</v>
      </c>
      <c r="N181" s="37">
        <f>M181-L181</f>
        <v>210</v>
      </c>
      <c r="O181" s="38">
        <f>K181/N181</f>
        <v>41.011142857142858</v>
      </c>
    </row>
    <row r="182" spans="1:15" x14ac:dyDescent="0.25">
      <c r="A182" s="35">
        <v>2016</v>
      </c>
      <c r="B182" s="26" t="str">
        <f>IF(AND($F182&gt;='2016 Overview'!$B$18,$F182&lt;='2016 Overview'!$C$18),'2016 Overview'!$A$18,IF(AND($F182&gt;='2016 Overview'!$B$17,$F182&lt;='2016 Overview'!$C$17),'2016 Overview'!$A$17, IF(AND($F182&gt;='2016 Overview'!$B$16,$F182&lt;='2016 Overview'!$C$16),'2016 Overview'!$A$16, IF(AND($F182&gt;='2016 Overview'!$B$15,$F182&lt;='2016 Overview'!$C$15),'2016 Overview'!$A$15, IF(AND($F182&gt;='2016 Overview'!$B$14,$F182&lt;='2016 Overview'!$C$14),'2016 Overview'!$A$14, IF(AND($F182&gt;='2016 Overview'!$B$13,$F182&lt;='2016 Overview'!$C$13),'2016 Overview'!$A$13, IF(AND($F182&gt;='2016 Overview'!$B$12,$F182&lt;='2016 Overview'!$C$12),'2016 Overview'!$A$12,IF(AND($F182&gt;='2016 Overview'!$B$11,$F182&lt;='2016 Overview'!$C$11),'2016 Overview'!$A$11,IF(AND($F182&gt;='2016 Overview'!$B$10,$F182&lt;='2016 Overview'!$C$10),'2016 Overview'!$A$10,IF(AND($F182&gt;='2016 Overview'!$B$9,$F182&lt;='2016 Overview'!$C$9),'2016 Overview'!$A$9,IF(AND($F182&gt;='2016 Overview'!$B$8,$F182&lt;='2016 Overview'!$C$8),'2016 Overview'!$A$7,IF(AND($F182&gt;='2016 Overview'!$B$7,$F182&lt;='2016 Overview'!$C$7),'2016 Overview'!$A$7,IF(AND($F182&gt;='2016 Overview'!$B$6,$F182&lt;='2016 Overview'!$C$6),'2016 Overview'!$A$6,IF(AND($F182&gt;='2016 Overview'!$B$5,$F182&lt;='2016 Overview'!$C$5),'2016 Overview'!$A$5,))))))))))))))</f>
        <v>J</v>
      </c>
      <c r="C182" s="35" t="s">
        <v>148</v>
      </c>
      <c r="D182" s="26"/>
      <c r="E182" s="35" t="s">
        <v>146</v>
      </c>
      <c r="F182" s="27">
        <v>87524</v>
      </c>
      <c r="G182" s="36">
        <f>H182/F182</f>
        <v>0.3333332571637494</v>
      </c>
      <c r="H182" s="27">
        <v>29174.66</v>
      </c>
      <c r="I182" s="27"/>
      <c r="J182" s="27">
        <v>0</v>
      </c>
      <c r="K182" s="27">
        <f>SUM(H182-J182)</f>
        <v>29174.66</v>
      </c>
      <c r="L182" s="28">
        <v>41732</v>
      </c>
      <c r="M182" s="28">
        <v>42460</v>
      </c>
      <c r="N182" s="37">
        <f>M182-L182</f>
        <v>728</v>
      </c>
      <c r="O182" s="38">
        <f>K182/N182</f>
        <v>40.075082417582415</v>
      </c>
    </row>
    <row r="183" spans="1:15" x14ac:dyDescent="0.25">
      <c r="A183" s="35">
        <v>2016</v>
      </c>
      <c r="B183" s="26" t="str">
        <f>IF(AND($F183&gt;='2016 Overview'!$B$18,$F183&lt;='2016 Overview'!$C$18),'2016 Overview'!$A$18,IF(AND($F183&gt;='2016 Overview'!$B$17,$F183&lt;='2016 Overview'!$C$17),'2016 Overview'!$A$17, IF(AND($F183&gt;='2016 Overview'!$B$16,$F183&lt;='2016 Overview'!$C$16),'2016 Overview'!$A$16, IF(AND($F183&gt;='2016 Overview'!$B$15,$F183&lt;='2016 Overview'!$C$15),'2016 Overview'!$A$15, IF(AND($F183&gt;='2016 Overview'!$B$14,$F183&lt;='2016 Overview'!$C$14),'2016 Overview'!$A$14, IF(AND($F183&gt;='2016 Overview'!$B$13,$F183&lt;='2016 Overview'!$C$13),'2016 Overview'!$A$13, IF(AND($F183&gt;='2016 Overview'!$B$12,$F183&lt;='2016 Overview'!$C$12),'2016 Overview'!$A$12,IF(AND($F183&gt;='2016 Overview'!$B$11,$F183&lt;='2016 Overview'!$C$11),'2016 Overview'!$A$11,IF(AND($F183&gt;='2016 Overview'!$B$10,$F183&lt;='2016 Overview'!$C$10),'2016 Overview'!$A$10,IF(AND($F183&gt;='2016 Overview'!$B$9,$F183&lt;='2016 Overview'!$C$9),'2016 Overview'!$A$9,IF(AND($F183&gt;='2016 Overview'!$B$8,$F183&lt;='2016 Overview'!$C$8),'2016 Overview'!$A$7,IF(AND($F183&gt;='2016 Overview'!$B$7,$F183&lt;='2016 Overview'!$C$7),'2016 Overview'!$A$7,IF(AND($F183&gt;='2016 Overview'!$B$6,$F183&lt;='2016 Overview'!$C$6),'2016 Overview'!$A$6,IF(AND($F183&gt;='2016 Overview'!$B$5,$F183&lt;='2016 Overview'!$C$5),'2016 Overview'!$A$5,))))))))))))))</f>
        <v>J</v>
      </c>
      <c r="C183" s="35" t="s">
        <v>148</v>
      </c>
      <c r="D183" s="26"/>
      <c r="E183" s="35" t="s">
        <v>146</v>
      </c>
      <c r="F183" s="27">
        <v>99000</v>
      </c>
      <c r="G183" s="36">
        <f>H183/F183</f>
        <v>0.33333333333333331</v>
      </c>
      <c r="H183" s="27">
        <v>33000</v>
      </c>
      <c r="I183" s="27"/>
      <c r="J183" s="27">
        <v>0</v>
      </c>
      <c r="K183" s="27">
        <f>SUM(H183-J183)</f>
        <v>33000</v>
      </c>
      <c r="L183" s="28">
        <v>41848</v>
      </c>
      <c r="M183" s="28">
        <v>42464</v>
      </c>
      <c r="N183" s="37">
        <f>M183-L183</f>
        <v>616</v>
      </c>
      <c r="O183" s="38">
        <f>K183/N183</f>
        <v>53.571428571428569</v>
      </c>
    </row>
    <row r="184" spans="1:15" x14ac:dyDescent="0.25">
      <c r="A184" s="35">
        <v>2016</v>
      </c>
      <c r="B184" s="26" t="str">
        <f>IF(AND($F184&gt;='2016 Overview'!$B$18,$F184&lt;='2016 Overview'!$C$18),'2016 Overview'!$A$18,IF(AND($F184&gt;='2016 Overview'!$B$17,$F184&lt;='2016 Overview'!$C$17),'2016 Overview'!$A$17, IF(AND($F184&gt;='2016 Overview'!$B$16,$F184&lt;='2016 Overview'!$C$16),'2016 Overview'!$A$16, IF(AND($F184&gt;='2016 Overview'!$B$15,$F184&lt;='2016 Overview'!$C$15),'2016 Overview'!$A$15, IF(AND($F184&gt;='2016 Overview'!$B$14,$F184&lt;='2016 Overview'!$C$14),'2016 Overview'!$A$14, IF(AND($F184&gt;='2016 Overview'!$B$13,$F184&lt;='2016 Overview'!$C$13),'2016 Overview'!$A$13, IF(AND($F184&gt;='2016 Overview'!$B$12,$F184&lt;='2016 Overview'!$C$12),'2016 Overview'!$A$12,IF(AND($F184&gt;='2016 Overview'!$B$11,$F184&lt;='2016 Overview'!$C$11),'2016 Overview'!$A$11,IF(AND($F184&gt;='2016 Overview'!$B$10,$F184&lt;='2016 Overview'!$C$10),'2016 Overview'!$A$10,IF(AND($F184&gt;='2016 Overview'!$B$9,$F184&lt;='2016 Overview'!$C$9),'2016 Overview'!$A$9,IF(AND($F184&gt;='2016 Overview'!$B$8,$F184&lt;='2016 Overview'!$C$8),'2016 Overview'!$A$7,IF(AND($F184&gt;='2016 Overview'!$B$7,$F184&lt;='2016 Overview'!$C$7),'2016 Overview'!$A$7,IF(AND($F184&gt;='2016 Overview'!$B$6,$F184&lt;='2016 Overview'!$C$6),'2016 Overview'!$A$6,IF(AND($F184&gt;='2016 Overview'!$B$5,$F184&lt;='2016 Overview'!$C$5),'2016 Overview'!$A$5,))))))))))))))</f>
        <v>L</v>
      </c>
      <c r="C184" s="35" t="s">
        <v>148</v>
      </c>
      <c r="D184" s="26"/>
      <c r="E184" s="35" t="s">
        <v>146</v>
      </c>
      <c r="F184" s="27">
        <v>30500</v>
      </c>
      <c r="G184" s="36">
        <f>H184/F184</f>
        <v>0.33333311475409838</v>
      </c>
      <c r="H184" s="27">
        <v>10166.66</v>
      </c>
      <c r="I184" s="27"/>
      <c r="J184" s="27">
        <v>0</v>
      </c>
      <c r="K184" s="27">
        <f>SUM(H184-J184)</f>
        <v>10166.66</v>
      </c>
      <c r="L184" s="28">
        <v>41618</v>
      </c>
      <c r="M184" s="28">
        <v>42464</v>
      </c>
      <c r="N184" s="37">
        <f>M184-L184</f>
        <v>846</v>
      </c>
      <c r="O184" s="38">
        <f>K184/N184</f>
        <v>12.017328605200946</v>
      </c>
    </row>
    <row r="185" spans="1:15" x14ac:dyDescent="0.25">
      <c r="A185" s="35">
        <v>2016</v>
      </c>
      <c r="B185" s="26">
        <f>IF(AND($F185&gt;='2016 Overview'!$B$18,$F185&lt;='2016 Overview'!$C$18),'2016 Overview'!$A$18,IF(AND($F185&gt;='2016 Overview'!$B$17,$F185&lt;='2016 Overview'!$C$17),'2016 Overview'!$A$17, IF(AND($F185&gt;='2016 Overview'!$B$16,$F185&lt;='2016 Overview'!$C$16),'2016 Overview'!$A$16, IF(AND($F185&gt;='2016 Overview'!$B$15,$F185&lt;='2016 Overview'!$C$15),'2016 Overview'!$A$15, IF(AND($F185&gt;='2016 Overview'!$B$14,$F185&lt;='2016 Overview'!$C$14),'2016 Overview'!$A$14, IF(AND($F185&gt;='2016 Overview'!$B$13,$F185&lt;='2016 Overview'!$C$13),'2016 Overview'!$A$13, IF(AND($F185&gt;='2016 Overview'!$B$12,$F185&lt;='2016 Overview'!$C$12),'2016 Overview'!$A$12,IF(AND($F185&gt;='2016 Overview'!$B$11,$F185&lt;='2016 Overview'!$C$11),'2016 Overview'!$A$11,IF(AND($F185&gt;='2016 Overview'!$B$10,$F185&lt;='2016 Overview'!$C$10),'2016 Overview'!$A$10,IF(AND($F185&gt;='2016 Overview'!$B$9,$F185&lt;='2016 Overview'!$C$9),'2016 Overview'!$A$9,IF(AND($F185&gt;='2016 Overview'!$B$8,$F185&lt;='2016 Overview'!$C$8),'2016 Overview'!$A$7,IF(AND($F185&gt;='2016 Overview'!$B$7,$F185&lt;='2016 Overview'!$C$7),'2016 Overview'!$A$7,IF(AND($F185&gt;='2016 Overview'!$B$6,$F185&lt;='2016 Overview'!$C$6),'2016 Overview'!$A$6,IF(AND($F185&gt;='2016 Overview'!$B$5,$F185&lt;='2016 Overview'!$C$5),'2016 Overview'!$A$5,))))))))))))))</f>
        <v>0</v>
      </c>
      <c r="C185" s="35" t="s">
        <v>148</v>
      </c>
      <c r="D185" s="51" t="s">
        <v>38</v>
      </c>
      <c r="E185" s="35" t="s">
        <v>146</v>
      </c>
      <c r="F185" s="27">
        <f>H185*3</f>
        <v>49999.950000000004</v>
      </c>
      <c r="G185" s="36">
        <f>H185/F185</f>
        <v>0.33333333333333331</v>
      </c>
      <c r="H185" s="27">
        <f>I185+K185</f>
        <v>16666.650000000001</v>
      </c>
      <c r="I185" s="27">
        <f>K185*2</f>
        <v>11111.1</v>
      </c>
      <c r="J185" s="27"/>
      <c r="K185" s="27">
        <v>5555.55</v>
      </c>
      <c r="L185" s="28" t="s">
        <v>53</v>
      </c>
      <c r="M185" s="28" t="s">
        <v>54</v>
      </c>
      <c r="N185" s="37">
        <f>M185-L185</f>
        <v>274</v>
      </c>
      <c r="O185" s="38">
        <f>K185/N185</f>
        <v>20.275729927007301</v>
      </c>
    </row>
    <row r="186" spans="1:15" x14ac:dyDescent="0.25">
      <c r="A186" s="35">
        <v>2016</v>
      </c>
      <c r="B186" s="26" t="str">
        <f>IF(AND($F186&gt;='2016 Overview'!$B$18,$F186&lt;='2016 Overview'!$C$18),'2016 Overview'!$A$18,IF(AND($F186&gt;='2016 Overview'!$B$17,$F186&lt;='2016 Overview'!$C$17),'2016 Overview'!$A$17, IF(AND($F186&gt;='2016 Overview'!$B$16,$F186&lt;='2016 Overview'!$C$16),'2016 Overview'!$A$16, IF(AND($F186&gt;='2016 Overview'!$B$15,$F186&lt;='2016 Overview'!$C$15),'2016 Overview'!$A$15, IF(AND($F186&gt;='2016 Overview'!$B$14,$F186&lt;='2016 Overview'!$C$14),'2016 Overview'!$A$14, IF(AND($F186&gt;='2016 Overview'!$B$13,$F186&lt;='2016 Overview'!$C$13),'2016 Overview'!$A$13, IF(AND($F186&gt;='2016 Overview'!$B$12,$F186&lt;='2016 Overview'!$C$12),'2016 Overview'!$A$12,IF(AND($F186&gt;='2016 Overview'!$B$11,$F186&lt;='2016 Overview'!$C$11),'2016 Overview'!$A$11,IF(AND($F186&gt;='2016 Overview'!$B$10,$F186&lt;='2016 Overview'!$C$10),'2016 Overview'!$A$10,IF(AND($F186&gt;='2016 Overview'!$B$9,$F186&lt;='2016 Overview'!$C$9),'2016 Overview'!$A$9,IF(AND($F186&gt;='2016 Overview'!$B$8,$F186&lt;='2016 Overview'!$C$8),'2016 Overview'!$A$7,IF(AND($F186&gt;='2016 Overview'!$B$7,$F186&lt;='2016 Overview'!$C$7),'2016 Overview'!$A$7,IF(AND($F186&gt;='2016 Overview'!$B$6,$F186&lt;='2016 Overview'!$C$6),'2016 Overview'!$A$6,IF(AND($F186&gt;='2016 Overview'!$B$5,$F186&lt;='2016 Overview'!$C$5),'2016 Overview'!$A$5,))))))))))))))</f>
        <v>N</v>
      </c>
      <c r="C186" s="35" t="s">
        <v>148</v>
      </c>
      <c r="D186" s="51" t="s">
        <v>38</v>
      </c>
      <c r="E186" s="35" t="s">
        <v>146</v>
      </c>
      <c r="F186" s="27">
        <f>H186*3</f>
        <v>8399.9700000000012</v>
      </c>
      <c r="G186" s="36">
        <f>H186/F186</f>
        <v>0.33333333333333331</v>
      </c>
      <c r="H186" s="27">
        <f>I186+K186</f>
        <v>2799.9900000000002</v>
      </c>
      <c r="I186" s="27">
        <f>K186*2</f>
        <v>1866.66</v>
      </c>
      <c r="J186" s="27"/>
      <c r="K186" s="27">
        <v>933.33</v>
      </c>
      <c r="L186" s="28" t="s">
        <v>51</v>
      </c>
      <c r="M186" s="28" t="s">
        <v>52</v>
      </c>
      <c r="N186" s="37">
        <f>M186-L186</f>
        <v>722</v>
      </c>
      <c r="O186" s="38">
        <f>K186/N186</f>
        <v>1.2927008310249308</v>
      </c>
    </row>
    <row r="187" spans="1:15" x14ac:dyDescent="0.25">
      <c r="A187" s="35">
        <v>2016</v>
      </c>
      <c r="B187" s="26" t="str">
        <f>IF(AND($F187&gt;='2016 Overview'!$B$18,$F187&lt;='2016 Overview'!$C$18),'2016 Overview'!$A$18,IF(AND($F187&gt;='2016 Overview'!$B$17,$F187&lt;='2016 Overview'!$C$17),'2016 Overview'!$A$17, IF(AND($F187&gt;='2016 Overview'!$B$16,$F187&lt;='2016 Overview'!$C$16),'2016 Overview'!$A$16, IF(AND($F187&gt;='2016 Overview'!$B$15,$F187&lt;='2016 Overview'!$C$15),'2016 Overview'!$A$15, IF(AND($F187&gt;='2016 Overview'!$B$14,$F187&lt;='2016 Overview'!$C$14),'2016 Overview'!$A$14, IF(AND($F187&gt;='2016 Overview'!$B$13,$F187&lt;='2016 Overview'!$C$13),'2016 Overview'!$A$13, IF(AND($F187&gt;='2016 Overview'!$B$12,$F187&lt;='2016 Overview'!$C$12),'2016 Overview'!$A$12,IF(AND($F187&gt;='2016 Overview'!$B$11,$F187&lt;='2016 Overview'!$C$11),'2016 Overview'!$A$11,IF(AND($F187&gt;='2016 Overview'!$B$10,$F187&lt;='2016 Overview'!$C$10),'2016 Overview'!$A$10,IF(AND($F187&gt;='2016 Overview'!$B$9,$F187&lt;='2016 Overview'!$C$9),'2016 Overview'!$A$9,IF(AND($F187&gt;='2016 Overview'!$B$8,$F187&lt;='2016 Overview'!$C$8),'2016 Overview'!$A$7,IF(AND($F187&gt;='2016 Overview'!$B$7,$F187&lt;='2016 Overview'!$C$7),'2016 Overview'!$A$7,IF(AND($F187&gt;='2016 Overview'!$B$6,$F187&lt;='2016 Overview'!$C$6),'2016 Overview'!$A$6,IF(AND($F187&gt;='2016 Overview'!$B$5,$F187&lt;='2016 Overview'!$C$5),'2016 Overview'!$A$5,))))))))))))))</f>
        <v>M</v>
      </c>
      <c r="C187" s="35" t="s">
        <v>148</v>
      </c>
      <c r="D187" s="51" t="s">
        <v>38</v>
      </c>
      <c r="E187" s="35" t="s">
        <v>146</v>
      </c>
      <c r="F187" s="27">
        <f>H187*3</f>
        <v>14000.04</v>
      </c>
      <c r="G187" s="36">
        <f>H187/F187</f>
        <v>0.33333333333333331</v>
      </c>
      <c r="H187" s="27">
        <f>I187+K187</f>
        <v>4666.68</v>
      </c>
      <c r="I187" s="27">
        <f>K187*2</f>
        <v>3111.12</v>
      </c>
      <c r="J187" s="27"/>
      <c r="K187" s="27">
        <v>1555.56</v>
      </c>
      <c r="L187" s="28" t="s">
        <v>133</v>
      </c>
      <c r="M187" s="28" t="s">
        <v>134</v>
      </c>
      <c r="N187" s="37">
        <f>M187-L187</f>
        <v>1177</v>
      </c>
      <c r="O187" s="38">
        <f>K187/N187</f>
        <v>1.3216312659303313</v>
      </c>
    </row>
    <row r="188" spans="1:15" x14ac:dyDescent="0.25">
      <c r="A188" s="35">
        <v>2016</v>
      </c>
      <c r="B188" s="26">
        <f>IF(AND($F188&gt;='2016 Overview'!$B$18,$F188&lt;='2016 Overview'!$C$18),'2016 Overview'!$A$18,IF(AND($F188&gt;='2016 Overview'!$B$17,$F188&lt;='2016 Overview'!$C$17),'2016 Overview'!$A$17, IF(AND($F188&gt;='2016 Overview'!$B$16,$F188&lt;='2016 Overview'!$C$16),'2016 Overview'!$A$16, IF(AND($F188&gt;='2016 Overview'!$B$15,$F188&lt;='2016 Overview'!$C$15),'2016 Overview'!$A$15, IF(AND($F188&gt;='2016 Overview'!$B$14,$F188&lt;='2016 Overview'!$C$14),'2016 Overview'!$A$14, IF(AND($F188&gt;='2016 Overview'!$B$13,$F188&lt;='2016 Overview'!$C$13),'2016 Overview'!$A$13, IF(AND($F188&gt;='2016 Overview'!$B$12,$F188&lt;='2016 Overview'!$C$12),'2016 Overview'!$A$12,IF(AND($F188&gt;='2016 Overview'!$B$11,$F188&lt;='2016 Overview'!$C$11),'2016 Overview'!$A$11,IF(AND($F188&gt;='2016 Overview'!$B$10,$F188&lt;='2016 Overview'!$C$10),'2016 Overview'!$A$10,IF(AND($F188&gt;='2016 Overview'!$B$9,$F188&lt;='2016 Overview'!$C$9),'2016 Overview'!$A$9,IF(AND($F188&gt;='2016 Overview'!$B$8,$F188&lt;='2016 Overview'!$C$8),'2016 Overview'!$A$7,IF(AND($F188&gt;='2016 Overview'!$B$7,$F188&lt;='2016 Overview'!$C$7),'2016 Overview'!$A$7,IF(AND($F188&gt;='2016 Overview'!$B$6,$F188&lt;='2016 Overview'!$C$6),'2016 Overview'!$A$6,IF(AND($F188&gt;='2016 Overview'!$B$5,$F188&lt;='2016 Overview'!$C$5),'2016 Overview'!$A$5,))))))))))))))</f>
        <v>0</v>
      </c>
      <c r="C188" s="35" t="s">
        <v>148</v>
      </c>
      <c r="D188" s="51" t="s">
        <v>38</v>
      </c>
      <c r="E188" s="35" t="s">
        <v>146</v>
      </c>
      <c r="F188" s="27">
        <f>H188*3</f>
        <v>49999.950000000004</v>
      </c>
      <c r="G188" s="36">
        <f>H188/F188</f>
        <v>0.33333333333333331</v>
      </c>
      <c r="H188" s="27">
        <f>I188+K188</f>
        <v>16666.650000000001</v>
      </c>
      <c r="I188" s="27">
        <f>K188*2</f>
        <v>11111.1</v>
      </c>
      <c r="J188" s="27"/>
      <c r="K188" s="27">
        <v>5555.55</v>
      </c>
      <c r="L188" s="28" t="s">
        <v>108</v>
      </c>
      <c r="M188" s="28" t="s">
        <v>120</v>
      </c>
      <c r="N188" s="37">
        <f>M188-L188</f>
        <v>178</v>
      </c>
      <c r="O188" s="38">
        <f>K188/N188</f>
        <v>31.210955056179778</v>
      </c>
    </row>
    <row r="189" spans="1:15" x14ac:dyDescent="0.25">
      <c r="A189" s="35">
        <v>2016</v>
      </c>
      <c r="B189" s="26" t="str">
        <f>IF(AND($F189&gt;='2016 Overview'!$B$18,$F189&lt;='2016 Overview'!$C$18),'2016 Overview'!$A$18,IF(AND($F189&gt;='2016 Overview'!$B$17,$F189&lt;='2016 Overview'!$C$17),'2016 Overview'!$A$17, IF(AND($F189&gt;='2016 Overview'!$B$16,$F189&lt;='2016 Overview'!$C$16),'2016 Overview'!$A$16, IF(AND($F189&gt;='2016 Overview'!$B$15,$F189&lt;='2016 Overview'!$C$15),'2016 Overview'!$A$15, IF(AND($F189&gt;='2016 Overview'!$B$14,$F189&lt;='2016 Overview'!$C$14),'2016 Overview'!$A$14, IF(AND($F189&gt;='2016 Overview'!$B$13,$F189&lt;='2016 Overview'!$C$13),'2016 Overview'!$A$13, IF(AND($F189&gt;='2016 Overview'!$B$12,$F189&lt;='2016 Overview'!$C$12),'2016 Overview'!$A$12,IF(AND($F189&gt;='2016 Overview'!$B$11,$F189&lt;='2016 Overview'!$C$11),'2016 Overview'!$A$11,IF(AND($F189&gt;='2016 Overview'!$B$10,$F189&lt;='2016 Overview'!$C$10),'2016 Overview'!$A$10,IF(AND($F189&gt;='2016 Overview'!$B$9,$F189&lt;='2016 Overview'!$C$9),'2016 Overview'!$A$9,IF(AND($F189&gt;='2016 Overview'!$B$8,$F189&lt;='2016 Overview'!$C$8),'2016 Overview'!$A$7,IF(AND($F189&gt;='2016 Overview'!$B$7,$F189&lt;='2016 Overview'!$C$7),'2016 Overview'!$A$7,IF(AND($F189&gt;='2016 Overview'!$B$6,$F189&lt;='2016 Overview'!$C$6),'2016 Overview'!$A$6,IF(AND($F189&gt;='2016 Overview'!$B$5,$F189&lt;='2016 Overview'!$C$5),'2016 Overview'!$A$5,))))))))))))))</f>
        <v>I</v>
      </c>
      <c r="C189" s="35" t="s">
        <v>148</v>
      </c>
      <c r="D189" s="26"/>
      <c r="E189" s="35" t="s">
        <v>146</v>
      </c>
      <c r="F189" s="27">
        <v>100000</v>
      </c>
      <c r="G189" s="36">
        <f>H189/F189</f>
        <v>0.3333333</v>
      </c>
      <c r="H189" s="27">
        <v>33333.33</v>
      </c>
      <c r="I189" s="27"/>
      <c r="J189" s="27">
        <v>0</v>
      </c>
      <c r="K189" s="27">
        <f>SUM(H189-J189)</f>
        <v>33333.33</v>
      </c>
      <c r="L189" s="28">
        <v>42272</v>
      </c>
      <c r="M189" s="28">
        <v>42475</v>
      </c>
      <c r="N189" s="37">
        <f>M189-L189</f>
        <v>203</v>
      </c>
      <c r="O189" s="38">
        <f>K189/N189</f>
        <v>164.20359605911332</v>
      </c>
    </row>
    <row r="190" spans="1:15" x14ac:dyDescent="0.25">
      <c r="A190" s="35">
        <v>2016</v>
      </c>
      <c r="B190" s="26" t="str">
        <f>IF(AND($F190&gt;='2016 Overview'!$B$18,$F190&lt;='2016 Overview'!$C$18),'2016 Overview'!$A$18,IF(AND($F190&gt;='2016 Overview'!$B$17,$F190&lt;='2016 Overview'!$C$17),'2016 Overview'!$A$17, IF(AND($F190&gt;='2016 Overview'!$B$16,$F190&lt;='2016 Overview'!$C$16),'2016 Overview'!$A$16, IF(AND($F190&gt;='2016 Overview'!$B$15,$F190&lt;='2016 Overview'!$C$15),'2016 Overview'!$A$15, IF(AND($F190&gt;='2016 Overview'!$B$14,$F190&lt;='2016 Overview'!$C$14),'2016 Overview'!$A$14, IF(AND($F190&gt;='2016 Overview'!$B$13,$F190&lt;='2016 Overview'!$C$13),'2016 Overview'!$A$13, IF(AND($F190&gt;='2016 Overview'!$B$12,$F190&lt;='2016 Overview'!$C$12),'2016 Overview'!$A$12,IF(AND($F190&gt;='2016 Overview'!$B$11,$F190&lt;='2016 Overview'!$C$11),'2016 Overview'!$A$11,IF(AND($F190&gt;='2016 Overview'!$B$10,$F190&lt;='2016 Overview'!$C$10),'2016 Overview'!$A$10,IF(AND($F190&gt;='2016 Overview'!$B$9,$F190&lt;='2016 Overview'!$C$9),'2016 Overview'!$A$9,IF(AND($F190&gt;='2016 Overview'!$B$8,$F190&lt;='2016 Overview'!$C$8),'2016 Overview'!$A$7,IF(AND($F190&gt;='2016 Overview'!$B$7,$F190&lt;='2016 Overview'!$C$7),'2016 Overview'!$A$7,IF(AND($F190&gt;='2016 Overview'!$B$6,$F190&lt;='2016 Overview'!$C$6),'2016 Overview'!$A$6,IF(AND($F190&gt;='2016 Overview'!$B$5,$F190&lt;='2016 Overview'!$C$5),'2016 Overview'!$A$5,))))))))))))))</f>
        <v>N</v>
      </c>
      <c r="C190" s="35" t="s">
        <v>148</v>
      </c>
      <c r="D190" s="51" t="s">
        <v>38</v>
      </c>
      <c r="E190" s="35" t="s">
        <v>146</v>
      </c>
      <c r="F190" s="27">
        <f>H190*3</f>
        <v>6000.0299999999988</v>
      </c>
      <c r="G190" s="36">
        <f>H190/F190</f>
        <v>0.33333333333333337</v>
      </c>
      <c r="H190" s="27">
        <f>I190+K190</f>
        <v>2000.0099999999998</v>
      </c>
      <c r="I190" s="27">
        <f>K190*2</f>
        <v>1333.34</v>
      </c>
      <c r="J190" s="27"/>
      <c r="K190" s="27">
        <v>666.67</v>
      </c>
      <c r="L190" s="28" t="s">
        <v>123</v>
      </c>
      <c r="M190" s="28" t="s">
        <v>120</v>
      </c>
      <c r="N190" s="37">
        <f>M190-L190</f>
        <v>155</v>
      </c>
      <c r="O190" s="38">
        <f>K190/N190</f>
        <v>4.3010967741935477</v>
      </c>
    </row>
    <row r="191" spans="1:15" x14ac:dyDescent="0.25">
      <c r="A191" s="35">
        <v>2016</v>
      </c>
      <c r="B191" s="26">
        <f>IF(AND($F191&gt;='2016 Overview'!$B$18,$F191&lt;='2016 Overview'!$C$18),'2016 Overview'!$A$18,IF(AND($F191&gt;='2016 Overview'!$B$17,$F191&lt;='2016 Overview'!$C$17),'2016 Overview'!$A$17, IF(AND($F191&gt;='2016 Overview'!$B$16,$F191&lt;='2016 Overview'!$C$16),'2016 Overview'!$A$16, IF(AND($F191&gt;='2016 Overview'!$B$15,$F191&lt;='2016 Overview'!$C$15),'2016 Overview'!$A$15, IF(AND($F191&gt;='2016 Overview'!$B$14,$F191&lt;='2016 Overview'!$C$14),'2016 Overview'!$A$14, IF(AND($F191&gt;='2016 Overview'!$B$13,$F191&lt;='2016 Overview'!$C$13),'2016 Overview'!$A$13, IF(AND($F191&gt;='2016 Overview'!$B$12,$F191&lt;='2016 Overview'!$C$12),'2016 Overview'!$A$12,IF(AND($F191&gt;='2016 Overview'!$B$11,$F191&lt;='2016 Overview'!$C$11),'2016 Overview'!$A$11,IF(AND($F191&gt;='2016 Overview'!$B$10,$F191&lt;='2016 Overview'!$C$10),'2016 Overview'!$A$10,IF(AND($F191&gt;='2016 Overview'!$B$9,$F191&lt;='2016 Overview'!$C$9),'2016 Overview'!$A$9,IF(AND($F191&gt;='2016 Overview'!$B$8,$F191&lt;='2016 Overview'!$C$8),'2016 Overview'!$A$7,IF(AND($F191&gt;='2016 Overview'!$B$7,$F191&lt;='2016 Overview'!$C$7),'2016 Overview'!$A$7,IF(AND($F191&gt;='2016 Overview'!$B$6,$F191&lt;='2016 Overview'!$C$6),'2016 Overview'!$A$6,IF(AND($F191&gt;='2016 Overview'!$B$5,$F191&lt;='2016 Overview'!$C$5),'2016 Overview'!$A$5,))))))))))))))</f>
        <v>0</v>
      </c>
      <c r="C191" s="35" t="s">
        <v>148</v>
      </c>
      <c r="D191" s="26"/>
      <c r="E191" s="35" t="s">
        <v>146</v>
      </c>
      <c r="F191" s="27">
        <v>50000</v>
      </c>
      <c r="G191" s="36">
        <f>H191/F191</f>
        <v>0.3333332</v>
      </c>
      <c r="H191" s="27">
        <v>16666.66</v>
      </c>
      <c r="I191" s="27"/>
      <c r="J191" s="27">
        <v>-2324.7800000000002</v>
      </c>
      <c r="K191" s="27">
        <f>SUM(H191-J191)</f>
        <v>18991.439999999999</v>
      </c>
      <c r="L191" s="28">
        <v>40648</v>
      </c>
      <c r="M191" s="28">
        <v>42479</v>
      </c>
      <c r="N191" s="37">
        <f>M191-L191</f>
        <v>1831</v>
      </c>
      <c r="O191" s="38">
        <f>K191/N191</f>
        <v>10.37216821409066</v>
      </c>
    </row>
    <row r="192" spans="1:15" x14ac:dyDescent="0.25">
      <c r="A192" s="35">
        <v>2016</v>
      </c>
      <c r="B192" s="26" t="str">
        <f>IF(AND($F192&gt;='2016 Overview'!$B$18,$F192&lt;='2016 Overview'!$C$18),'2016 Overview'!$A$18,IF(AND($F192&gt;='2016 Overview'!$B$17,$F192&lt;='2016 Overview'!$C$17),'2016 Overview'!$A$17, IF(AND($F192&gt;='2016 Overview'!$B$16,$F192&lt;='2016 Overview'!$C$16),'2016 Overview'!$A$16, IF(AND($F192&gt;='2016 Overview'!$B$15,$F192&lt;='2016 Overview'!$C$15),'2016 Overview'!$A$15, IF(AND($F192&gt;='2016 Overview'!$B$14,$F192&lt;='2016 Overview'!$C$14),'2016 Overview'!$A$14, IF(AND($F192&gt;='2016 Overview'!$B$13,$F192&lt;='2016 Overview'!$C$13),'2016 Overview'!$A$13, IF(AND($F192&gt;='2016 Overview'!$B$12,$F192&lt;='2016 Overview'!$C$12),'2016 Overview'!$A$12,IF(AND($F192&gt;='2016 Overview'!$B$11,$F192&lt;='2016 Overview'!$C$11),'2016 Overview'!$A$11,IF(AND($F192&gt;='2016 Overview'!$B$10,$F192&lt;='2016 Overview'!$C$10),'2016 Overview'!$A$10,IF(AND($F192&gt;='2016 Overview'!$B$9,$F192&lt;='2016 Overview'!$C$9),'2016 Overview'!$A$9,IF(AND($F192&gt;='2016 Overview'!$B$8,$F192&lt;='2016 Overview'!$C$8),'2016 Overview'!$A$7,IF(AND($F192&gt;='2016 Overview'!$B$7,$F192&lt;='2016 Overview'!$C$7),'2016 Overview'!$A$7,IF(AND($F192&gt;='2016 Overview'!$B$6,$F192&lt;='2016 Overview'!$C$6),'2016 Overview'!$A$6,IF(AND($F192&gt;='2016 Overview'!$B$5,$F192&lt;='2016 Overview'!$C$5),'2016 Overview'!$A$5,))))))))))))))</f>
        <v>J</v>
      </c>
      <c r="C192" s="35" t="s">
        <v>148</v>
      </c>
      <c r="D192" s="26"/>
      <c r="E192" s="35" t="s">
        <v>146</v>
      </c>
      <c r="F192" s="27">
        <v>85000</v>
      </c>
      <c r="G192" s="36">
        <f>H192/F192</f>
        <v>0.33333329411764706</v>
      </c>
      <c r="H192" s="27">
        <v>28333.33</v>
      </c>
      <c r="I192" s="27"/>
      <c r="J192" s="27">
        <v>-3333.33</v>
      </c>
      <c r="K192" s="27">
        <f>SUM(H192-J192)</f>
        <v>31666.660000000003</v>
      </c>
      <c r="L192" s="28">
        <v>41962</v>
      </c>
      <c r="M192" s="28">
        <v>42482</v>
      </c>
      <c r="N192" s="37">
        <f>M192-L192</f>
        <v>520</v>
      </c>
      <c r="O192" s="38">
        <f>K192/N192</f>
        <v>60.897423076923083</v>
      </c>
    </row>
    <row r="193" spans="1:15" x14ac:dyDescent="0.25">
      <c r="A193" s="35">
        <v>2016</v>
      </c>
      <c r="B193" s="26" t="str">
        <f>IF(AND($F193&gt;='2016 Overview'!$B$18,$F193&lt;='2016 Overview'!$C$18),'2016 Overview'!$A$18,IF(AND($F193&gt;='2016 Overview'!$B$17,$F193&lt;='2016 Overview'!$C$17),'2016 Overview'!$A$17, IF(AND($F193&gt;='2016 Overview'!$B$16,$F193&lt;='2016 Overview'!$C$16),'2016 Overview'!$A$16, IF(AND($F193&gt;='2016 Overview'!$B$15,$F193&lt;='2016 Overview'!$C$15),'2016 Overview'!$A$15, IF(AND($F193&gt;='2016 Overview'!$B$14,$F193&lt;='2016 Overview'!$C$14),'2016 Overview'!$A$14, IF(AND($F193&gt;='2016 Overview'!$B$13,$F193&lt;='2016 Overview'!$C$13),'2016 Overview'!$A$13, IF(AND($F193&gt;='2016 Overview'!$B$12,$F193&lt;='2016 Overview'!$C$12),'2016 Overview'!$A$12,IF(AND($F193&gt;='2016 Overview'!$B$11,$F193&lt;='2016 Overview'!$C$11),'2016 Overview'!$A$11,IF(AND($F193&gt;='2016 Overview'!$B$10,$F193&lt;='2016 Overview'!$C$10),'2016 Overview'!$A$10,IF(AND($F193&gt;='2016 Overview'!$B$9,$F193&lt;='2016 Overview'!$C$9),'2016 Overview'!$A$9,IF(AND($F193&gt;='2016 Overview'!$B$8,$F193&lt;='2016 Overview'!$C$8),'2016 Overview'!$A$7,IF(AND($F193&gt;='2016 Overview'!$B$7,$F193&lt;='2016 Overview'!$C$7),'2016 Overview'!$A$7,IF(AND($F193&gt;='2016 Overview'!$B$6,$F193&lt;='2016 Overview'!$C$6),'2016 Overview'!$A$6,IF(AND($F193&gt;='2016 Overview'!$B$5,$F193&lt;='2016 Overview'!$C$5),'2016 Overview'!$A$5,))))))))))))))</f>
        <v>L</v>
      </c>
      <c r="C193" s="35" t="s">
        <v>148</v>
      </c>
      <c r="D193" s="51" t="s">
        <v>38</v>
      </c>
      <c r="E193" s="35" t="s">
        <v>146</v>
      </c>
      <c r="F193" s="27">
        <f>H193*3</f>
        <v>35000.01</v>
      </c>
      <c r="G193" s="36">
        <f>H193/F193</f>
        <v>0.33333333333333331</v>
      </c>
      <c r="H193" s="27">
        <f>I193+K193</f>
        <v>11666.67</v>
      </c>
      <c r="I193" s="27">
        <f>K193*2</f>
        <v>7777.78</v>
      </c>
      <c r="J193" s="27"/>
      <c r="K193" s="27">
        <v>3888.89</v>
      </c>
      <c r="L193" s="28" t="s">
        <v>144</v>
      </c>
      <c r="M193" s="28" t="s">
        <v>145</v>
      </c>
      <c r="N193" s="37">
        <f>M193-L193</f>
        <v>47</v>
      </c>
      <c r="O193" s="38">
        <f>K193/N193</f>
        <v>82.742340425531907</v>
      </c>
    </row>
    <row r="194" spans="1:15" x14ac:dyDescent="0.25">
      <c r="A194" s="35">
        <v>2016</v>
      </c>
      <c r="B194" s="26" t="str">
        <f>IF(AND($F194&gt;='2016 Overview'!$B$18,$F194&lt;='2016 Overview'!$C$18),'2016 Overview'!$A$18,IF(AND($F194&gt;='2016 Overview'!$B$17,$F194&lt;='2016 Overview'!$C$17),'2016 Overview'!$A$17, IF(AND($F194&gt;='2016 Overview'!$B$16,$F194&lt;='2016 Overview'!$C$16),'2016 Overview'!$A$16, IF(AND($F194&gt;='2016 Overview'!$B$15,$F194&lt;='2016 Overview'!$C$15),'2016 Overview'!$A$15, IF(AND($F194&gt;='2016 Overview'!$B$14,$F194&lt;='2016 Overview'!$C$14),'2016 Overview'!$A$14, IF(AND($F194&gt;='2016 Overview'!$B$13,$F194&lt;='2016 Overview'!$C$13),'2016 Overview'!$A$13, IF(AND($F194&gt;='2016 Overview'!$B$12,$F194&lt;='2016 Overview'!$C$12),'2016 Overview'!$A$12,IF(AND($F194&gt;='2016 Overview'!$B$11,$F194&lt;='2016 Overview'!$C$11),'2016 Overview'!$A$11,IF(AND($F194&gt;='2016 Overview'!$B$10,$F194&lt;='2016 Overview'!$C$10),'2016 Overview'!$A$10,IF(AND($F194&gt;='2016 Overview'!$B$9,$F194&lt;='2016 Overview'!$C$9),'2016 Overview'!$A$9,IF(AND($F194&gt;='2016 Overview'!$B$8,$F194&lt;='2016 Overview'!$C$8),'2016 Overview'!$A$7,IF(AND($F194&gt;='2016 Overview'!$B$7,$F194&lt;='2016 Overview'!$C$7),'2016 Overview'!$A$7,IF(AND($F194&gt;='2016 Overview'!$B$6,$F194&lt;='2016 Overview'!$C$6),'2016 Overview'!$A$6,IF(AND($F194&gt;='2016 Overview'!$B$5,$F194&lt;='2016 Overview'!$C$5),'2016 Overview'!$A$5,))))))))))))))</f>
        <v>L</v>
      </c>
      <c r="C194" s="35" t="s">
        <v>148</v>
      </c>
      <c r="D194" s="26"/>
      <c r="E194" s="35" t="s">
        <v>146</v>
      </c>
      <c r="F194" s="27">
        <v>28000</v>
      </c>
      <c r="G194" s="36">
        <f>H194/F194</f>
        <v>0.33333321428571427</v>
      </c>
      <c r="H194" s="27">
        <v>9333.33</v>
      </c>
      <c r="I194" s="27"/>
      <c r="J194" s="27">
        <v>0</v>
      </c>
      <c r="K194" s="27">
        <f>SUM(H194-J194)</f>
        <v>9333.33</v>
      </c>
      <c r="L194" s="28">
        <v>41976</v>
      </c>
      <c r="M194" s="28">
        <v>42493</v>
      </c>
      <c r="N194" s="37">
        <f>M194-L194</f>
        <v>517</v>
      </c>
      <c r="O194" s="38">
        <f>K194/N194</f>
        <v>18.052862669245648</v>
      </c>
    </row>
    <row r="195" spans="1:15" x14ac:dyDescent="0.25">
      <c r="A195" s="35">
        <v>2016</v>
      </c>
      <c r="B195" s="26">
        <f>IF(AND($F195&gt;='2016 Overview'!$B$18,$F195&lt;='2016 Overview'!$C$18),'2016 Overview'!$A$18,IF(AND($F195&gt;='2016 Overview'!$B$17,$F195&lt;='2016 Overview'!$C$17),'2016 Overview'!$A$17, IF(AND($F195&gt;='2016 Overview'!$B$16,$F195&lt;='2016 Overview'!$C$16),'2016 Overview'!$A$16, IF(AND($F195&gt;='2016 Overview'!$B$15,$F195&lt;='2016 Overview'!$C$15),'2016 Overview'!$A$15, IF(AND($F195&gt;='2016 Overview'!$B$14,$F195&lt;='2016 Overview'!$C$14),'2016 Overview'!$A$14, IF(AND($F195&gt;='2016 Overview'!$B$13,$F195&lt;='2016 Overview'!$C$13),'2016 Overview'!$A$13, IF(AND($F195&gt;='2016 Overview'!$B$12,$F195&lt;='2016 Overview'!$C$12),'2016 Overview'!$A$12,IF(AND($F195&gt;='2016 Overview'!$B$11,$F195&lt;='2016 Overview'!$C$11),'2016 Overview'!$A$11,IF(AND($F195&gt;='2016 Overview'!$B$10,$F195&lt;='2016 Overview'!$C$10),'2016 Overview'!$A$10,IF(AND($F195&gt;='2016 Overview'!$B$9,$F195&lt;='2016 Overview'!$C$9),'2016 Overview'!$A$9,IF(AND($F195&gt;='2016 Overview'!$B$8,$F195&lt;='2016 Overview'!$C$8),'2016 Overview'!$A$7,IF(AND($F195&gt;='2016 Overview'!$B$7,$F195&lt;='2016 Overview'!$C$7),'2016 Overview'!$A$7,IF(AND($F195&gt;='2016 Overview'!$B$6,$F195&lt;='2016 Overview'!$C$6),'2016 Overview'!$A$6,IF(AND($F195&gt;='2016 Overview'!$B$5,$F195&lt;='2016 Overview'!$C$5),'2016 Overview'!$A$5,))))))))))))))</f>
        <v>0</v>
      </c>
      <c r="C195" s="35" t="s">
        <v>148</v>
      </c>
      <c r="D195" s="26"/>
      <c r="E195" s="35" t="s">
        <v>146</v>
      </c>
      <c r="F195" s="27">
        <v>50000</v>
      </c>
      <c r="G195" s="36">
        <f>H195/F195</f>
        <v>0.3333332</v>
      </c>
      <c r="H195" s="27">
        <v>16666.66</v>
      </c>
      <c r="I195" s="27"/>
      <c r="J195" s="27">
        <v>-100</v>
      </c>
      <c r="K195" s="27">
        <f>SUM(H195-J195)</f>
        <v>16766.66</v>
      </c>
      <c r="L195" s="28">
        <v>42299</v>
      </c>
      <c r="M195" s="28">
        <v>42494</v>
      </c>
      <c r="N195" s="37">
        <f>M195-L195</f>
        <v>195</v>
      </c>
      <c r="O195" s="38">
        <f>K195/N195</f>
        <v>85.982871794871798</v>
      </c>
    </row>
    <row r="196" spans="1:15" x14ac:dyDescent="0.25">
      <c r="A196" s="35">
        <v>2016</v>
      </c>
      <c r="B196" s="26" t="str">
        <f>IF(AND($F196&gt;='2016 Overview'!$B$18,$F196&lt;='2016 Overview'!$C$18),'2016 Overview'!$A$18,IF(AND($F196&gt;='2016 Overview'!$B$17,$F196&lt;='2016 Overview'!$C$17),'2016 Overview'!$A$17, IF(AND($F196&gt;='2016 Overview'!$B$16,$F196&lt;='2016 Overview'!$C$16),'2016 Overview'!$A$16, IF(AND($F196&gt;='2016 Overview'!$B$15,$F196&lt;='2016 Overview'!$C$15),'2016 Overview'!$A$15, IF(AND($F196&gt;='2016 Overview'!$B$14,$F196&lt;='2016 Overview'!$C$14),'2016 Overview'!$A$14, IF(AND($F196&gt;='2016 Overview'!$B$13,$F196&lt;='2016 Overview'!$C$13),'2016 Overview'!$A$13, IF(AND($F196&gt;='2016 Overview'!$B$12,$F196&lt;='2016 Overview'!$C$12),'2016 Overview'!$A$12,IF(AND($F196&gt;='2016 Overview'!$B$11,$F196&lt;='2016 Overview'!$C$11),'2016 Overview'!$A$11,IF(AND($F196&gt;='2016 Overview'!$B$10,$F196&lt;='2016 Overview'!$C$10),'2016 Overview'!$A$10,IF(AND($F196&gt;='2016 Overview'!$B$9,$F196&lt;='2016 Overview'!$C$9),'2016 Overview'!$A$9,IF(AND($F196&gt;='2016 Overview'!$B$8,$F196&lt;='2016 Overview'!$C$8),'2016 Overview'!$A$7,IF(AND($F196&gt;='2016 Overview'!$B$7,$F196&lt;='2016 Overview'!$C$7),'2016 Overview'!$A$7,IF(AND($F196&gt;='2016 Overview'!$B$6,$F196&lt;='2016 Overview'!$C$6),'2016 Overview'!$A$6,IF(AND($F196&gt;='2016 Overview'!$B$5,$F196&lt;='2016 Overview'!$C$5),'2016 Overview'!$A$5,))))))))))))))</f>
        <v>I</v>
      </c>
      <c r="C196" s="35" t="s">
        <v>148</v>
      </c>
      <c r="D196" s="26"/>
      <c r="E196" s="35" t="s">
        <v>146</v>
      </c>
      <c r="F196" s="27">
        <v>175000</v>
      </c>
      <c r="G196" s="36">
        <f>H196/F196</f>
        <v>0.12952377142857144</v>
      </c>
      <c r="H196" s="27">
        <v>22666.66</v>
      </c>
      <c r="I196" s="27"/>
      <c r="J196" s="27">
        <v>0</v>
      </c>
      <c r="K196" s="27">
        <f>SUM(H196-J196)</f>
        <v>22666.66</v>
      </c>
      <c r="L196" s="28">
        <v>41463</v>
      </c>
      <c r="M196" s="28">
        <v>42494</v>
      </c>
      <c r="N196" s="37">
        <f>M196-L196</f>
        <v>1031</v>
      </c>
      <c r="O196" s="38">
        <f>K196/N196</f>
        <v>21.985121241513095</v>
      </c>
    </row>
    <row r="197" spans="1:15" x14ac:dyDescent="0.25">
      <c r="A197" s="35">
        <v>2016</v>
      </c>
      <c r="B197" s="26">
        <f>IF(AND($F197&gt;='2016 Overview'!$B$18,$F197&lt;='2016 Overview'!$C$18),'2016 Overview'!$A$18,IF(AND($F197&gt;='2016 Overview'!$B$17,$F197&lt;='2016 Overview'!$C$17),'2016 Overview'!$A$17, IF(AND($F197&gt;='2016 Overview'!$B$16,$F197&lt;='2016 Overview'!$C$16),'2016 Overview'!$A$16, IF(AND($F197&gt;='2016 Overview'!$B$15,$F197&lt;='2016 Overview'!$C$15),'2016 Overview'!$A$15, IF(AND($F197&gt;='2016 Overview'!$B$14,$F197&lt;='2016 Overview'!$C$14),'2016 Overview'!$A$14, IF(AND($F197&gt;='2016 Overview'!$B$13,$F197&lt;='2016 Overview'!$C$13),'2016 Overview'!$A$13, IF(AND($F197&gt;='2016 Overview'!$B$12,$F197&lt;='2016 Overview'!$C$12),'2016 Overview'!$A$12,IF(AND($F197&gt;='2016 Overview'!$B$11,$F197&lt;='2016 Overview'!$C$11),'2016 Overview'!$A$11,IF(AND($F197&gt;='2016 Overview'!$B$10,$F197&lt;='2016 Overview'!$C$10),'2016 Overview'!$A$10,IF(AND($F197&gt;='2016 Overview'!$B$9,$F197&lt;='2016 Overview'!$C$9),'2016 Overview'!$A$9,IF(AND($F197&gt;='2016 Overview'!$B$8,$F197&lt;='2016 Overview'!$C$8),'2016 Overview'!$A$7,IF(AND($F197&gt;='2016 Overview'!$B$7,$F197&lt;='2016 Overview'!$C$7),'2016 Overview'!$A$7,IF(AND($F197&gt;='2016 Overview'!$B$6,$F197&lt;='2016 Overview'!$C$6),'2016 Overview'!$A$6,IF(AND($F197&gt;='2016 Overview'!$B$5,$F197&lt;='2016 Overview'!$C$5),'2016 Overview'!$A$5,))))))))))))))</f>
        <v>0</v>
      </c>
      <c r="C197" s="35" t="s">
        <v>148</v>
      </c>
      <c r="D197" s="51" t="s">
        <v>38</v>
      </c>
      <c r="E197" s="35" t="s">
        <v>146</v>
      </c>
      <c r="F197" s="27">
        <f>H197*3</f>
        <v>24999.93</v>
      </c>
      <c r="G197" s="36">
        <f>H197/F197</f>
        <v>0.33333333333333331</v>
      </c>
      <c r="H197" s="27">
        <f>I197+K197</f>
        <v>8333.31</v>
      </c>
      <c r="I197" s="27">
        <f>K197*2</f>
        <v>5555.54</v>
      </c>
      <c r="J197" s="27"/>
      <c r="K197" s="27">
        <v>2777.77</v>
      </c>
      <c r="L197" s="28" t="s">
        <v>92</v>
      </c>
      <c r="M197" s="28" t="s">
        <v>40</v>
      </c>
      <c r="N197" s="37">
        <f>M197-L197</f>
        <v>243</v>
      </c>
      <c r="O197" s="38">
        <f>K197/N197</f>
        <v>11.431152263374486</v>
      </c>
    </row>
    <row r="198" spans="1:15" x14ac:dyDescent="0.25">
      <c r="A198" s="35">
        <v>2016</v>
      </c>
      <c r="B198" s="26" t="str">
        <f>IF(AND($F198&gt;='2016 Overview'!$B$18,$F198&lt;='2016 Overview'!$C$18),'2016 Overview'!$A$18,IF(AND($F198&gt;='2016 Overview'!$B$17,$F198&lt;='2016 Overview'!$C$17),'2016 Overview'!$A$17, IF(AND($F198&gt;='2016 Overview'!$B$16,$F198&lt;='2016 Overview'!$C$16),'2016 Overview'!$A$16, IF(AND($F198&gt;='2016 Overview'!$B$15,$F198&lt;='2016 Overview'!$C$15),'2016 Overview'!$A$15, IF(AND($F198&gt;='2016 Overview'!$B$14,$F198&lt;='2016 Overview'!$C$14),'2016 Overview'!$A$14, IF(AND($F198&gt;='2016 Overview'!$B$13,$F198&lt;='2016 Overview'!$C$13),'2016 Overview'!$A$13, IF(AND($F198&gt;='2016 Overview'!$B$12,$F198&lt;='2016 Overview'!$C$12),'2016 Overview'!$A$12,IF(AND($F198&gt;='2016 Overview'!$B$11,$F198&lt;='2016 Overview'!$C$11),'2016 Overview'!$A$11,IF(AND($F198&gt;='2016 Overview'!$B$10,$F198&lt;='2016 Overview'!$C$10),'2016 Overview'!$A$10,IF(AND($F198&gt;='2016 Overview'!$B$9,$F198&lt;='2016 Overview'!$C$9),'2016 Overview'!$A$9,IF(AND($F198&gt;='2016 Overview'!$B$8,$F198&lt;='2016 Overview'!$C$8),'2016 Overview'!$A$7,IF(AND($F198&gt;='2016 Overview'!$B$7,$F198&lt;='2016 Overview'!$C$7),'2016 Overview'!$A$7,IF(AND($F198&gt;='2016 Overview'!$B$6,$F198&lt;='2016 Overview'!$C$6),'2016 Overview'!$A$6,IF(AND($F198&gt;='2016 Overview'!$B$5,$F198&lt;='2016 Overview'!$C$5),'2016 Overview'!$A$5,))))))))))))))</f>
        <v>M</v>
      </c>
      <c r="C198" s="35" t="s">
        <v>148</v>
      </c>
      <c r="D198" s="51" t="s">
        <v>38</v>
      </c>
      <c r="E198" s="35" t="s">
        <v>146</v>
      </c>
      <c r="F198" s="27">
        <f>H198*3</f>
        <v>11733.300000000001</v>
      </c>
      <c r="G198" s="36">
        <f>H198/F198</f>
        <v>0.33333333333333331</v>
      </c>
      <c r="H198" s="27">
        <f>I198+K198</f>
        <v>3911.1000000000004</v>
      </c>
      <c r="I198" s="27">
        <f>K198*2</f>
        <v>2607.4</v>
      </c>
      <c r="J198" s="27"/>
      <c r="K198" s="27">
        <v>1303.7</v>
      </c>
      <c r="L198" s="28" t="s">
        <v>39</v>
      </c>
      <c r="M198" s="28" t="s">
        <v>40</v>
      </c>
      <c r="N198" s="37">
        <f>M198-L198</f>
        <v>178</v>
      </c>
      <c r="O198" s="38">
        <f>K198/N198</f>
        <v>7.3241573033707867</v>
      </c>
    </row>
    <row r="199" spans="1:15" x14ac:dyDescent="0.25">
      <c r="A199" s="35">
        <v>2016</v>
      </c>
      <c r="B199" s="26" t="str">
        <f>IF(AND($F199&gt;='2016 Overview'!$B$18,$F199&lt;='2016 Overview'!$C$18),'2016 Overview'!$A$18,IF(AND($F199&gt;='2016 Overview'!$B$17,$F199&lt;='2016 Overview'!$C$17),'2016 Overview'!$A$17, IF(AND($F199&gt;='2016 Overview'!$B$16,$F199&lt;='2016 Overview'!$C$16),'2016 Overview'!$A$16, IF(AND($F199&gt;='2016 Overview'!$B$15,$F199&lt;='2016 Overview'!$C$15),'2016 Overview'!$A$15, IF(AND($F199&gt;='2016 Overview'!$B$14,$F199&lt;='2016 Overview'!$C$14),'2016 Overview'!$A$14, IF(AND($F199&gt;='2016 Overview'!$B$13,$F199&lt;='2016 Overview'!$C$13),'2016 Overview'!$A$13, IF(AND($F199&gt;='2016 Overview'!$B$12,$F199&lt;='2016 Overview'!$C$12),'2016 Overview'!$A$12,IF(AND($F199&gt;='2016 Overview'!$B$11,$F199&lt;='2016 Overview'!$C$11),'2016 Overview'!$A$11,IF(AND($F199&gt;='2016 Overview'!$B$10,$F199&lt;='2016 Overview'!$C$10),'2016 Overview'!$A$10,IF(AND($F199&gt;='2016 Overview'!$B$9,$F199&lt;='2016 Overview'!$C$9),'2016 Overview'!$A$9,IF(AND($F199&gt;='2016 Overview'!$B$8,$F199&lt;='2016 Overview'!$C$8),'2016 Overview'!$A$7,IF(AND($F199&gt;='2016 Overview'!$B$7,$F199&lt;='2016 Overview'!$C$7),'2016 Overview'!$A$7,IF(AND($F199&gt;='2016 Overview'!$B$6,$F199&lt;='2016 Overview'!$C$6),'2016 Overview'!$A$6,IF(AND($F199&gt;='2016 Overview'!$B$5,$F199&lt;='2016 Overview'!$C$5),'2016 Overview'!$A$5,))))))))))))))</f>
        <v>N</v>
      </c>
      <c r="C199" s="35" t="s">
        <v>148</v>
      </c>
      <c r="D199" s="51" t="s">
        <v>38</v>
      </c>
      <c r="E199" s="35" t="s">
        <v>146</v>
      </c>
      <c r="F199" s="27">
        <f>H199*3</f>
        <v>8399.9700000000012</v>
      </c>
      <c r="G199" s="36">
        <f>H199/F199</f>
        <v>0.33333333333333331</v>
      </c>
      <c r="H199" s="27">
        <f>I199+K199</f>
        <v>2799.9900000000002</v>
      </c>
      <c r="I199" s="27">
        <f>K199*2</f>
        <v>1866.66</v>
      </c>
      <c r="J199" s="27"/>
      <c r="K199" s="27">
        <v>933.33</v>
      </c>
      <c r="L199" s="28" t="s">
        <v>79</v>
      </c>
      <c r="M199" s="28" t="s">
        <v>80</v>
      </c>
      <c r="N199" s="37">
        <f>M199-L199</f>
        <v>580</v>
      </c>
      <c r="O199" s="38">
        <f>K199/N199</f>
        <v>1.6091896551724139</v>
      </c>
    </row>
    <row r="200" spans="1:15" x14ac:dyDescent="0.25">
      <c r="A200" s="35">
        <v>2016</v>
      </c>
      <c r="B200" s="26">
        <f>IF(AND($F200&gt;='2016 Overview'!$B$18,$F200&lt;='2016 Overview'!$C$18),'2016 Overview'!$A$18,IF(AND($F200&gt;='2016 Overview'!$B$17,$F200&lt;='2016 Overview'!$C$17),'2016 Overview'!$A$17, IF(AND($F200&gt;='2016 Overview'!$B$16,$F200&lt;='2016 Overview'!$C$16),'2016 Overview'!$A$16, IF(AND($F200&gt;='2016 Overview'!$B$15,$F200&lt;='2016 Overview'!$C$15),'2016 Overview'!$A$15, IF(AND($F200&gt;='2016 Overview'!$B$14,$F200&lt;='2016 Overview'!$C$14),'2016 Overview'!$A$14, IF(AND($F200&gt;='2016 Overview'!$B$13,$F200&lt;='2016 Overview'!$C$13),'2016 Overview'!$A$13, IF(AND($F200&gt;='2016 Overview'!$B$12,$F200&lt;='2016 Overview'!$C$12),'2016 Overview'!$A$12,IF(AND($F200&gt;='2016 Overview'!$B$11,$F200&lt;='2016 Overview'!$C$11),'2016 Overview'!$A$11,IF(AND($F200&gt;='2016 Overview'!$B$10,$F200&lt;='2016 Overview'!$C$10),'2016 Overview'!$A$10,IF(AND($F200&gt;='2016 Overview'!$B$9,$F200&lt;='2016 Overview'!$C$9),'2016 Overview'!$A$9,IF(AND($F200&gt;='2016 Overview'!$B$8,$F200&lt;='2016 Overview'!$C$8),'2016 Overview'!$A$7,IF(AND($F200&gt;='2016 Overview'!$B$7,$F200&lt;='2016 Overview'!$C$7),'2016 Overview'!$A$7,IF(AND($F200&gt;='2016 Overview'!$B$6,$F200&lt;='2016 Overview'!$C$6),'2016 Overview'!$A$6,IF(AND($F200&gt;='2016 Overview'!$B$5,$F200&lt;='2016 Overview'!$C$5),'2016 Overview'!$A$5,))))))))))))))</f>
        <v>0</v>
      </c>
      <c r="C200" s="35" t="s">
        <v>148</v>
      </c>
      <c r="D200" s="51" t="s">
        <v>38</v>
      </c>
      <c r="E200" s="35" t="s">
        <v>146</v>
      </c>
      <c r="F200" s="27">
        <f>H200*3</f>
        <v>4500</v>
      </c>
      <c r="G200" s="36">
        <f>H200/F200</f>
        <v>0.33333333333333331</v>
      </c>
      <c r="H200" s="27">
        <f>I200+K200</f>
        <v>1500</v>
      </c>
      <c r="I200" s="27">
        <f>K200*2</f>
        <v>1000</v>
      </c>
      <c r="J200" s="27"/>
      <c r="K200" s="27">
        <v>500</v>
      </c>
      <c r="L200" s="28" t="s">
        <v>53</v>
      </c>
      <c r="M200" s="28" t="s">
        <v>107</v>
      </c>
      <c r="N200" s="37">
        <f>M200-L200</f>
        <v>310</v>
      </c>
      <c r="O200" s="38">
        <f>K200/N200</f>
        <v>1.6129032258064515</v>
      </c>
    </row>
    <row r="201" spans="1:15" x14ac:dyDescent="0.25">
      <c r="A201" s="35">
        <v>2016</v>
      </c>
      <c r="B201" s="26" t="str">
        <f>IF(AND($F201&gt;='2016 Overview'!$B$18,$F201&lt;='2016 Overview'!$C$18),'2016 Overview'!$A$18,IF(AND($F201&gt;='2016 Overview'!$B$17,$F201&lt;='2016 Overview'!$C$17),'2016 Overview'!$A$17, IF(AND($F201&gt;='2016 Overview'!$B$16,$F201&lt;='2016 Overview'!$C$16),'2016 Overview'!$A$16, IF(AND($F201&gt;='2016 Overview'!$B$15,$F201&lt;='2016 Overview'!$C$15),'2016 Overview'!$A$15, IF(AND($F201&gt;='2016 Overview'!$B$14,$F201&lt;='2016 Overview'!$C$14),'2016 Overview'!$A$14, IF(AND($F201&gt;='2016 Overview'!$B$13,$F201&lt;='2016 Overview'!$C$13),'2016 Overview'!$A$13, IF(AND($F201&gt;='2016 Overview'!$B$12,$F201&lt;='2016 Overview'!$C$12),'2016 Overview'!$A$12,IF(AND($F201&gt;='2016 Overview'!$B$11,$F201&lt;='2016 Overview'!$C$11),'2016 Overview'!$A$11,IF(AND($F201&gt;='2016 Overview'!$B$10,$F201&lt;='2016 Overview'!$C$10),'2016 Overview'!$A$10,IF(AND($F201&gt;='2016 Overview'!$B$9,$F201&lt;='2016 Overview'!$C$9),'2016 Overview'!$A$9,IF(AND($F201&gt;='2016 Overview'!$B$8,$F201&lt;='2016 Overview'!$C$8),'2016 Overview'!$A$7,IF(AND($F201&gt;='2016 Overview'!$B$7,$F201&lt;='2016 Overview'!$C$7),'2016 Overview'!$A$7,IF(AND($F201&gt;='2016 Overview'!$B$6,$F201&lt;='2016 Overview'!$C$6),'2016 Overview'!$A$6,IF(AND($F201&gt;='2016 Overview'!$B$5,$F201&lt;='2016 Overview'!$C$5),'2016 Overview'!$A$5,))))))))))))))</f>
        <v>I</v>
      </c>
      <c r="C201" s="35" t="s">
        <v>148</v>
      </c>
      <c r="D201" s="26"/>
      <c r="E201" s="35" t="s">
        <v>146</v>
      </c>
      <c r="F201" s="27">
        <v>142000</v>
      </c>
      <c r="G201" s="36">
        <v>0.33</v>
      </c>
      <c r="H201" s="27">
        <v>14000</v>
      </c>
      <c r="I201" s="27"/>
      <c r="J201" s="27">
        <v>0</v>
      </c>
      <c r="K201" s="27">
        <f>SUM(H201-J201)</f>
        <v>14000</v>
      </c>
      <c r="L201" s="28">
        <v>41809</v>
      </c>
      <c r="M201" s="28">
        <v>42502</v>
      </c>
      <c r="N201" s="37">
        <f>M201-L201</f>
        <v>693</v>
      </c>
      <c r="O201" s="38">
        <f>K201/N201</f>
        <v>20.202020202020201</v>
      </c>
    </row>
    <row r="202" spans="1:15" x14ac:dyDescent="0.25">
      <c r="A202" s="35">
        <v>2016</v>
      </c>
      <c r="B202" s="26" t="str">
        <f>IF(AND($F202&gt;='2016 Overview'!$B$18,$F202&lt;='2016 Overview'!$C$18),'2016 Overview'!$A$18,IF(AND($F202&gt;='2016 Overview'!$B$17,$F202&lt;='2016 Overview'!$C$17),'2016 Overview'!$A$17, IF(AND($F202&gt;='2016 Overview'!$B$16,$F202&lt;='2016 Overview'!$C$16),'2016 Overview'!$A$16, IF(AND($F202&gt;='2016 Overview'!$B$15,$F202&lt;='2016 Overview'!$C$15),'2016 Overview'!$A$15, IF(AND($F202&gt;='2016 Overview'!$B$14,$F202&lt;='2016 Overview'!$C$14),'2016 Overview'!$A$14, IF(AND($F202&gt;='2016 Overview'!$B$13,$F202&lt;='2016 Overview'!$C$13),'2016 Overview'!$A$13, IF(AND($F202&gt;='2016 Overview'!$B$12,$F202&lt;='2016 Overview'!$C$12),'2016 Overview'!$A$12,IF(AND($F202&gt;='2016 Overview'!$B$11,$F202&lt;='2016 Overview'!$C$11),'2016 Overview'!$A$11,IF(AND($F202&gt;='2016 Overview'!$B$10,$F202&lt;='2016 Overview'!$C$10),'2016 Overview'!$A$10,IF(AND($F202&gt;='2016 Overview'!$B$9,$F202&lt;='2016 Overview'!$C$9),'2016 Overview'!$A$9,IF(AND($F202&gt;='2016 Overview'!$B$8,$F202&lt;='2016 Overview'!$C$8),'2016 Overview'!$A$7,IF(AND($F202&gt;='2016 Overview'!$B$7,$F202&lt;='2016 Overview'!$C$7),'2016 Overview'!$A$7,IF(AND($F202&gt;='2016 Overview'!$B$6,$F202&lt;='2016 Overview'!$C$6),'2016 Overview'!$A$6,IF(AND($F202&gt;='2016 Overview'!$B$5,$F202&lt;='2016 Overview'!$C$5),'2016 Overview'!$A$5,))))))))))))))</f>
        <v>M</v>
      </c>
      <c r="C202" s="35" t="s">
        <v>148</v>
      </c>
      <c r="D202" s="51" t="s">
        <v>38</v>
      </c>
      <c r="E202" s="35" t="s">
        <v>146</v>
      </c>
      <c r="F202" s="27">
        <f>H202*3</f>
        <v>12441.96</v>
      </c>
      <c r="G202" s="36">
        <f>H202/F202</f>
        <v>0.33333333333333331</v>
      </c>
      <c r="H202" s="27">
        <f>I202+K202</f>
        <v>4147.32</v>
      </c>
      <c r="I202" s="27">
        <f>K202*2</f>
        <v>2764.88</v>
      </c>
      <c r="J202" s="27"/>
      <c r="K202" s="27">
        <v>1382.44</v>
      </c>
      <c r="L202" s="28" t="s">
        <v>119</v>
      </c>
      <c r="M202" s="28" t="s">
        <v>107</v>
      </c>
      <c r="N202" s="37">
        <f>M202-L202</f>
        <v>129</v>
      </c>
      <c r="O202" s="38">
        <f>K202/N202</f>
        <v>10.716589147286822</v>
      </c>
    </row>
    <row r="203" spans="1:15" x14ac:dyDescent="0.25">
      <c r="A203" s="35">
        <v>2016</v>
      </c>
      <c r="B203" s="26" t="str">
        <f>IF(AND($F203&gt;='2016 Overview'!$B$18,$F203&lt;='2016 Overview'!$C$18),'2016 Overview'!$A$18,IF(AND($F203&gt;='2016 Overview'!$B$17,$F203&lt;='2016 Overview'!$C$17),'2016 Overview'!$A$17, IF(AND($F203&gt;='2016 Overview'!$B$16,$F203&lt;='2016 Overview'!$C$16),'2016 Overview'!$A$16, IF(AND($F203&gt;='2016 Overview'!$B$15,$F203&lt;='2016 Overview'!$C$15),'2016 Overview'!$A$15, IF(AND($F203&gt;='2016 Overview'!$B$14,$F203&lt;='2016 Overview'!$C$14),'2016 Overview'!$A$14, IF(AND($F203&gt;='2016 Overview'!$B$13,$F203&lt;='2016 Overview'!$C$13),'2016 Overview'!$A$13, IF(AND($F203&gt;='2016 Overview'!$B$12,$F203&lt;='2016 Overview'!$C$12),'2016 Overview'!$A$12,IF(AND($F203&gt;='2016 Overview'!$B$11,$F203&lt;='2016 Overview'!$C$11),'2016 Overview'!$A$11,IF(AND($F203&gt;='2016 Overview'!$B$10,$F203&lt;='2016 Overview'!$C$10),'2016 Overview'!$A$10,IF(AND($F203&gt;='2016 Overview'!$B$9,$F203&lt;='2016 Overview'!$C$9),'2016 Overview'!$A$9,IF(AND($F203&gt;='2016 Overview'!$B$8,$F203&lt;='2016 Overview'!$C$8),'2016 Overview'!$A$7,IF(AND($F203&gt;='2016 Overview'!$B$7,$F203&lt;='2016 Overview'!$C$7),'2016 Overview'!$A$7,IF(AND($F203&gt;='2016 Overview'!$B$6,$F203&lt;='2016 Overview'!$C$6),'2016 Overview'!$A$6,IF(AND($F203&gt;='2016 Overview'!$B$5,$F203&lt;='2016 Overview'!$C$5),'2016 Overview'!$A$5,))))))))))))))</f>
        <v>I</v>
      </c>
      <c r="C203" s="35" t="s">
        <v>148</v>
      </c>
      <c r="D203" s="26"/>
      <c r="E203" s="35" t="s">
        <v>146</v>
      </c>
      <c r="F203" s="27">
        <v>225000</v>
      </c>
      <c r="G203" s="36">
        <f>H203/F203</f>
        <v>0.33333333333333331</v>
      </c>
      <c r="H203" s="27">
        <v>75000</v>
      </c>
      <c r="I203" s="27"/>
      <c r="J203" s="27">
        <v>0</v>
      </c>
      <c r="K203" s="27">
        <f>SUM(H203-J203)</f>
        <v>75000</v>
      </c>
      <c r="L203" s="28">
        <v>41291</v>
      </c>
      <c r="M203" s="28">
        <v>42506</v>
      </c>
      <c r="N203" s="37">
        <f>M203-L203</f>
        <v>1215</v>
      </c>
      <c r="O203" s="38">
        <f>K203/N203</f>
        <v>61.728395061728392</v>
      </c>
    </row>
    <row r="204" spans="1:15" x14ac:dyDescent="0.25">
      <c r="A204" s="35">
        <v>2016</v>
      </c>
      <c r="B204" s="26">
        <f>IF(AND($F204&gt;='2016 Overview'!$B$18,$F204&lt;='2016 Overview'!$C$18),'2016 Overview'!$A$18,IF(AND($F204&gt;='2016 Overview'!$B$17,$F204&lt;='2016 Overview'!$C$17),'2016 Overview'!$A$17, IF(AND($F204&gt;='2016 Overview'!$B$16,$F204&lt;='2016 Overview'!$C$16),'2016 Overview'!$A$16, IF(AND($F204&gt;='2016 Overview'!$B$15,$F204&lt;='2016 Overview'!$C$15),'2016 Overview'!$A$15, IF(AND($F204&gt;='2016 Overview'!$B$14,$F204&lt;='2016 Overview'!$C$14),'2016 Overview'!$A$14, IF(AND($F204&gt;='2016 Overview'!$B$13,$F204&lt;='2016 Overview'!$C$13),'2016 Overview'!$A$13, IF(AND($F204&gt;='2016 Overview'!$B$12,$F204&lt;='2016 Overview'!$C$12),'2016 Overview'!$A$12,IF(AND($F204&gt;='2016 Overview'!$B$11,$F204&lt;='2016 Overview'!$C$11),'2016 Overview'!$A$11,IF(AND($F204&gt;='2016 Overview'!$B$10,$F204&lt;='2016 Overview'!$C$10),'2016 Overview'!$A$10,IF(AND($F204&gt;='2016 Overview'!$B$9,$F204&lt;='2016 Overview'!$C$9),'2016 Overview'!$A$9,IF(AND($F204&gt;='2016 Overview'!$B$8,$F204&lt;='2016 Overview'!$C$8),'2016 Overview'!$A$7,IF(AND($F204&gt;='2016 Overview'!$B$7,$F204&lt;='2016 Overview'!$C$7),'2016 Overview'!$A$7,IF(AND($F204&gt;='2016 Overview'!$B$6,$F204&lt;='2016 Overview'!$C$6),'2016 Overview'!$A$6,IF(AND($F204&gt;='2016 Overview'!$B$5,$F204&lt;='2016 Overview'!$C$5),'2016 Overview'!$A$5,))))))))))))))</f>
        <v>0</v>
      </c>
      <c r="C204" s="35" t="s">
        <v>148</v>
      </c>
      <c r="D204" s="51" t="s">
        <v>38</v>
      </c>
      <c r="E204" s="35" t="s">
        <v>146</v>
      </c>
      <c r="F204" s="27">
        <f>H204*3</f>
        <v>9999.99</v>
      </c>
      <c r="G204" s="36">
        <f>H204/F204</f>
        <v>0.33333333333333331</v>
      </c>
      <c r="H204" s="27">
        <f>I204+K204</f>
        <v>3333.33</v>
      </c>
      <c r="I204" s="27">
        <f>K204*2</f>
        <v>2222.2199999999998</v>
      </c>
      <c r="J204" s="27"/>
      <c r="K204" s="27">
        <v>1111.1099999999999</v>
      </c>
      <c r="L204" s="28" t="s">
        <v>141</v>
      </c>
      <c r="M204" s="28" t="s">
        <v>142</v>
      </c>
      <c r="N204" s="37">
        <f>M204-L204</f>
        <v>1344</v>
      </c>
      <c r="O204" s="38">
        <f>K204/N204</f>
        <v>0.82671874999999995</v>
      </c>
    </row>
    <row r="205" spans="1:15" x14ac:dyDescent="0.25">
      <c r="A205" s="35">
        <v>2016</v>
      </c>
      <c r="B205" s="26" t="str">
        <f>IF(AND($F205&gt;='2016 Overview'!$B$18,$F205&lt;='2016 Overview'!$C$18),'2016 Overview'!$A$18,IF(AND($F205&gt;='2016 Overview'!$B$17,$F205&lt;='2016 Overview'!$C$17),'2016 Overview'!$A$17, IF(AND($F205&gt;='2016 Overview'!$B$16,$F205&lt;='2016 Overview'!$C$16),'2016 Overview'!$A$16, IF(AND($F205&gt;='2016 Overview'!$B$15,$F205&lt;='2016 Overview'!$C$15),'2016 Overview'!$A$15, IF(AND($F205&gt;='2016 Overview'!$B$14,$F205&lt;='2016 Overview'!$C$14),'2016 Overview'!$A$14, IF(AND($F205&gt;='2016 Overview'!$B$13,$F205&lt;='2016 Overview'!$C$13),'2016 Overview'!$A$13, IF(AND($F205&gt;='2016 Overview'!$B$12,$F205&lt;='2016 Overview'!$C$12),'2016 Overview'!$A$12,IF(AND($F205&gt;='2016 Overview'!$B$11,$F205&lt;='2016 Overview'!$C$11),'2016 Overview'!$A$11,IF(AND($F205&gt;='2016 Overview'!$B$10,$F205&lt;='2016 Overview'!$C$10),'2016 Overview'!$A$10,IF(AND($F205&gt;='2016 Overview'!$B$9,$F205&lt;='2016 Overview'!$C$9),'2016 Overview'!$A$9,IF(AND($F205&gt;='2016 Overview'!$B$8,$F205&lt;='2016 Overview'!$C$8),'2016 Overview'!$A$7,IF(AND($F205&gt;='2016 Overview'!$B$7,$F205&lt;='2016 Overview'!$C$7),'2016 Overview'!$A$7,IF(AND($F205&gt;='2016 Overview'!$B$6,$F205&lt;='2016 Overview'!$C$6),'2016 Overview'!$A$6,IF(AND($F205&gt;='2016 Overview'!$B$5,$F205&lt;='2016 Overview'!$C$5),'2016 Overview'!$A$5,))))))))))))))</f>
        <v>M</v>
      </c>
      <c r="C205" s="35" t="s">
        <v>148</v>
      </c>
      <c r="D205" s="26"/>
      <c r="E205" s="35" t="s">
        <v>146</v>
      </c>
      <c r="F205" s="27">
        <v>23045</v>
      </c>
      <c r="G205" s="36">
        <f>H205/F205</f>
        <v>0.33333304404426123</v>
      </c>
      <c r="H205" s="27">
        <v>7681.66</v>
      </c>
      <c r="I205" s="27"/>
      <c r="J205" s="27">
        <v>0</v>
      </c>
      <c r="K205" s="27">
        <f>SUM(H205-J205)</f>
        <v>7681.66</v>
      </c>
      <c r="L205" s="28">
        <v>42088</v>
      </c>
      <c r="M205" s="28">
        <v>42509</v>
      </c>
      <c r="N205" s="37">
        <f>M205-L205</f>
        <v>421</v>
      </c>
      <c r="O205" s="38">
        <f>K205/N205</f>
        <v>18.246223277909738</v>
      </c>
    </row>
    <row r="206" spans="1:15" x14ac:dyDescent="0.25">
      <c r="A206" s="35">
        <v>2016</v>
      </c>
      <c r="B206" s="26" t="str">
        <f>IF(AND($F206&gt;='2016 Overview'!$B$18,$F206&lt;='2016 Overview'!$C$18),'2016 Overview'!$A$18,IF(AND($F206&gt;='2016 Overview'!$B$17,$F206&lt;='2016 Overview'!$C$17),'2016 Overview'!$A$17, IF(AND($F206&gt;='2016 Overview'!$B$16,$F206&lt;='2016 Overview'!$C$16),'2016 Overview'!$A$16, IF(AND($F206&gt;='2016 Overview'!$B$15,$F206&lt;='2016 Overview'!$C$15),'2016 Overview'!$A$15, IF(AND($F206&gt;='2016 Overview'!$B$14,$F206&lt;='2016 Overview'!$C$14),'2016 Overview'!$A$14, IF(AND($F206&gt;='2016 Overview'!$B$13,$F206&lt;='2016 Overview'!$C$13),'2016 Overview'!$A$13, IF(AND($F206&gt;='2016 Overview'!$B$12,$F206&lt;='2016 Overview'!$C$12),'2016 Overview'!$A$12,IF(AND($F206&gt;='2016 Overview'!$B$11,$F206&lt;='2016 Overview'!$C$11),'2016 Overview'!$A$11,IF(AND($F206&gt;='2016 Overview'!$B$10,$F206&lt;='2016 Overview'!$C$10),'2016 Overview'!$A$10,IF(AND($F206&gt;='2016 Overview'!$B$9,$F206&lt;='2016 Overview'!$C$9),'2016 Overview'!$A$9,IF(AND($F206&gt;='2016 Overview'!$B$8,$F206&lt;='2016 Overview'!$C$8),'2016 Overview'!$A$7,IF(AND($F206&gt;='2016 Overview'!$B$7,$F206&lt;='2016 Overview'!$C$7),'2016 Overview'!$A$7,IF(AND($F206&gt;='2016 Overview'!$B$6,$F206&lt;='2016 Overview'!$C$6),'2016 Overview'!$A$6,IF(AND($F206&gt;='2016 Overview'!$B$5,$F206&lt;='2016 Overview'!$C$5),'2016 Overview'!$A$5,))))))))))))))</f>
        <v>M</v>
      </c>
      <c r="C206" s="35" t="s">
        <v>148</v>
      </c>
      <c r="D206" s="26"/>
      <c r="E206" s="35" t="s">
        <v>146</v>
      </c>
      <c r="F206" s="27">
        <v>13500</v>
      </c>
      <c r="G206" s="36">
        <f>H206/F206</f>
        <v>0.33333333333333331</v>
      </c>
      <c r="H206" s="27">
        <v>4500</v>
      </c>
      <c r="I206" s="27"/>
      <c r="J206" s="27">
        <v>-1000</v>
      </c>
      <c r="K206" s="27">
        <f>SUM(H206-J206)</f>
        <v>5500</v>
      </c>
      <c r="L206" s="28">
        <v>42228</v>
      </c>
      <c r="M206" s="28">
        <v>42509</v>
      </c>
      <c r="N206" s="37">
        <f>M206-L206</f>
        <v>281</v>
      </c>
      <c r="O206" s="38">
        <f>K206/N206</f>
        <v>19.572953736654803</v>
      </c>
    </row>
    <row r="207" spans="1:15" x14ac:dyDescent="0.25">
      <c r="A207" s="35">
        <v>2016</v>
      </c>
      <c r="B207" s="26" t="str">
        <f>IF(AND($F207&gt;='2016 Overview'!$B$18,$F207&lt;='2016 Overview'!$C$18),'2016 Overview'!$A$18,IF(AND($F207&gt;='2016 Overview'!$B$17,$F207&lt;='2016 Overview'!$C$17),'2016 Overview'!$A$17, IF(AND($F207&gt;='2016 Overview'!$B$16,$F207&lt;='2016 Overview'!$C$16),'2016 Overview'!$A$16, IF(AND($F207&gt;='2016 Overview'!$B$15,$F207&lt;='2016 Overview'!$C$15),'2016 Overview'!$A$15, IF(AND($F207&gt;='2016 Overview'!$B$14,$F207&lt;='2016 Overview'!$C$14),'2016 Overview'!$A$14, IF(AND($F207&gt;='2016 Overview'!$B$13,$F207&lt;='2016 Overview'!$C$13),'2016 Overview'!$A$13, IF(AND($F207&gt;='2016 Overview'!$B$12,$F207&lt;='2016 Overview'!$C$12),'2016 Overview'!$A$12,IF(AND($F207&gt;='2016 Overview'!$B$11,$F207&lt;='2016 Overview'!$C$11),'2016 Overview'!$A$11,IF(AND($F207&gt;='2016 Overview'!$B$10,$F207&lt;='2016 Overview'!$C$10),'2016 Overview'!$A$10,IF(AND($F207&gt;='2016 Overview'!$B$9,$F207&lt;='2016 Overview'!$C$9),'2016 Overview'!$A$9,IF(AND($F207&gt;='2016 Overview'!$B$8,$F207&lt;='2016 Overview'!$C$8),'2016 Overview'!$A$7,IF(AND($F207&gt;='2016 Overview'!$B$7,$F207&lt;='2016 Overview'!$C$7),'2016 Overview'!$A$7,IF(AND($F207&gt;='2016 Overview'!$B$6,$F207&lt;='2016 Overview'!$C$6),'2016 Overview'!$A$6,IF(AND($F207&gt;='2016 Overview'!$B$5,$F207&lt;='2016 Overview'!$C$5),'2016 Overview'!$A$5,))))))))))))))</f>
        <v>L</v>
      </c>
      <c r="C207" s="35" t="s">
        <v>148</v>
      </c>
      <c r="D207" s="26"/>
      <c r="E207" s="35" t="s">
        <v>146</v>
      </c>
      <c r="F207" s="27">
        <v>33000</v>
      </c>
      <c r="G207" s="36">
        <f>H207/F207</f>
        <v>0.33333333333333331</v>
      </c>
      <c r="H207" s="27">
        <v>11000</v>
      </c>
      <c r="I207" s="27"/>
      <c r="J207" s="27">
        <v>0</v>
      </c>
      <c r="K207" s="27">
        <f>SUM(H207-J207)</f>
        <v>11000</v>
      </c>
      <c r="L207" s="28">
        <v>42198</v>
      </c>
      <c r="M207" s="28">
        <v>42513</v>
      </c>
      <c r="N207" s="37">
        <f>M207-L207</f>
        <v>315</v>
      </c>
      <c r="O207" s="38">
        <f>K207/N207</f>
        <v>34.920634920634917</v>
      </c>
    </row>
    <row r="208" spans="1:15" x14ac:dyDescent="0.25">
      <c r="A208" s="35">
        <v>2016</v>
      </c>
      <c r="B208" s="26" t="str">
        <f>IF(AND($F208&gt;='2016 Overview'!$B$18,$F208&lt;='2016 Overview'!$C$18),'2016 Overview'!$A$18,IF(AND($F208&gt;='2016 Overview'!$B$17,$F208&lt;='2016 Overview'!$C$17),'2016 Overview'!$A$17, IF(AND($F208&gt;='2016 Overview'!$B$16,$F208&lt;='2016 Overview'!$C$16),'2016 Overview'!$A$16, IF(AND($F208&gt;='2016 Overview'!$B$15,$F208&lt;='2016 Overview'!$C$15),'2016 Overview'!$A$15, IF(AND($F208&gt;='2016 Overview'!$B$14,$F208&lt;='2016 Overview'!$C$14),'2016 Overview'!$A$14, IF(AND($F208&gt;='2016 Overview'!$B$13,$F208&lt;='2016 Overview'!$C$13),'2016 Overview'!$A$13, IF(AND($F208&gt;='2016 Overview'!$B$12,$F208&lt;='2016 Overview'!$C$12),'2016 Overview'!$A$12,IF(AND($F208&gt;='2016 Overview'!$B$11,$F208&lt;='2016 Overview'!$C$11),'2016 Overview'!$A$11,IF(AND($F208&gt;='2016 Overview'!$B$10,$F208&lt;='2016 Overview'!$C$10),'2016 Overview'!$A$10,IF(AND($F208&gt;='2016 Overview'!$B$9,$F208&lt;='2016 Overview'!$C$9),'2016 Overview'!$A$9,IF(AND($F208&gt;='2016 Overview'!$B$8,$F208&lt;='2016 Overview'!$C$8),'2016 Overview'!$A$7,IF(AND($F208&gt;='2016 Overview'!$B$7,$F208&lt;='2016 Overview'!$C$7),'2016 Overview'!$A$7,IF(AND($F208&gt;='2016 Overview'!$B$6,$F208&lt;='2016 Overview'!$C$6),'2016 Overview'!$A$6,IF(AND($F208&gt;='2016 Overview'!$B$5,$F208&lt;='2016 Overview'!$C$5),'2016 Overview'!$A$5,))))))))))))))</f>
        <v>L</v>
      </c>
      <c r="C208" s="35" t="s">
        <v>148</v>
      </c>
      <c r="D208" s="26"/>
      <c r="E208" s="35" t="s">
        <v>146</v>
      </c>
      <c r="F208" s="27">
        <v>35000</v>
      </c>
      <c r="G208" s="36">
        <f>H208/F208</f>
        <v>0.33333314285714283</v>
      </c>
      <c r="H208" s="27">
        <v>11666.66</v>
      </c>
      <c r="I208" s="27"/>
      <c r="J208" s="27">
        <v>-3333.33</v>
      </c>
      <c r="K208" s="27">
        <f>SUM(H208-J208)</f>
        <v>14999.99</v>
      </c>
      <c r="L208" s="28">
        <v>42202</v>
      </c>
      <c r="M208" s="28">
        <v>42515</v>
      </c>
      <c r="N208" s="37">
        <f>M208-L208</f>
        <v>313</v>
      </c>
      <c r="O208" s="38">
        <f>K208/N208</f>
        <v>47.923290734824278</v>
      </c>
    </row>
    <row r="209" spans="1:15" x14ac:dyDescent="0.25">
      <c r="A209" s="35">
        <v>2016</v>
      </c>
      <c r="B209" s="26" t="str">
        <f>IF(AND($F209&gt;='2016 Overview'!$B$18,$F209&lt;='2016 Overview'!$C$18),'2016 Overview'!$A$18,IF(AND($F209&gt;='2016 Overview'!$B$17,$F209&lt;='2016 Overview'!$C$17),'2016 Overview'!$A$17, IF(AND($F209&gt;='2016 Overview'!$B$16,$F209&lt;='2016 Overview'!$C$16),'2016 Overview'!$A$16, IF(AND($F209&gt;='2016 Overview'!$B$15,$F209&lt;='2016 Overview'!$C$15),'2016 Overview'!$A$15, IF(AND($F209&gt;='2016 Overview'!$B$14,$F209&lt;='2016 Overview'!$C$14),'2016 Overview'!$A$14, IF(AND($F209&gt;='2016 Overview'!$B$13,$F209&lt;='2016 Overview'!$C$13),'2016 Overview'!$A$13, IF(AND($F209&gt;='2016 Overview'!$B$12,$F209&lt;='2016 Overview'!$C$12),'2016 Overview'!$A$12,IF(AND($F209&gt;='2016 Overview'!$B$11,$F209&lt;='2016 Overview'!$C$11),'2016 Overview'!$A$11,IF(AND($F209&gt;='2016 Overview'!$B$10,$F209&lt;='2016 Overview'!$C$10),'2016 Overview'!$A$10,IF(AND($F209&gt;='2016 Overview'!$B$9,$F209&lt;='2016 Overview'!$C$9),'2016 Overview'!$A$9,IF(AND($F209&gt;='2016 Overview'!$B$8,$F209&lt;='2016 Overview'!$C$8),'2016 Overview'!$A$7,IF(AND($F209&gt;='2016 Overview'!$B$7,$F209&lt;='2016 Overview'!$C$7),'2016 Overview'!$A$7,IF(AND($F209&gt;='2016 Overview'!$B$6,$F209&lt;='2016 Overview'!$C$6),'2016 Overview'!$A$6,IF(AND($F209&gt;='2016 Overview'!$B$5,$F209&lt;='2016 Overview'!$C$5),'2016 Overview'!$A$5,))))))))))))))</f>
        <v>J</v>
      </c>
      <c r="C209" s="35" t="s">
        <v>148</v>
      </c>
      <c r="D209" s="26"/>
      <c r="E209" s="35" t="s">
        <v>146</v>
      </c>
      <c r="F209" s="27">
        <v>93615.71</v>
      </c>
      <c r="G209" s="36">
        <f>H209/F209</f>
        <v>0.33333326212021464</v>
      </c>
      <c r="H209" s="27">
        <v>31205.23</v>
      </c>
      <c r="I209" s="27"/>
      <c r="J209" s="27">
        <v>-9322.6200000000008</v>
      </c>
      <c r="K209" s="27">
        <f>SUM(H209-J209)</f>
        <v>40527.85</v>
      </c>
      <c r="L209" s="28">
        <v>41417</v>
      </c>
      <c r="M209" s="28">
        <v>42516</v>
      </c>
      <c r="N209" s="37">
        <f>M209-L209</f>
        <v>1099</v>
      </c>
      <c r="O209" s="38">
        <f>K209/N209</f>
        <v>36.877024567788901</v>
      </c>
    </row>
    <row r="210" spans="1:15" x14ac:dyDescent="0.25">
      <c r="A210" s="35">
        <v>2016</v>
      </c>
      <c r="B210" s="26">
        <f>IF(AND($F210&gt;='2016 Overview'!$B$18,$F210&lt;='2016 Overview'!$C$18),'2016 Overview'!$A$18,IF(AND($F210&gt;='2016 Overview'!$B$17,$F210&lt;='2016 Overview'!$C$17),'2016 Overview'!$A$17, IF(AND($F210&gt;='2016 Overview'!$B$16,$F210&lt;='2016 Overview'!$C$16),'2016 Overview'!$A$16, IF(AND($F210&gt;='2016 Overview'!$B$15,$F210&lt;='2016 Overview'!$C$15),'2016 Overview'!$A$15, IF(AND($F210&gt;='2016 Overview'!$B$14,$F210&lt;='2016 Overview'!$C$14),'2016 Overview'!$A$14, IF(AND($F210&gt;='2016 Overview'!$B$13,$F210&lt;='2016 Overview'!$C$13),'2016 Overview'!$A$13, IF(AND($F210&gt;='2016 Overview'!$B$12,$F210&lt;='2016 Overview'!$C$12),'2016 Overview'!$A$12,IF(AND($F210&gt;='2016 Overview'!$B$11,$F210&lt;='2016 Overview'!$C$11),'2016 Overview'!$A$11,IF(AND($F210&gt;='2016 Overview'!$B$10,$F210&lt;='2016 Overview'!$C$10),'2016 Overview'!$A$10,IF(AND($F210&gt;='2016 Overview'!$B$9,$F210&lt;='2016 Overview'!$C$9),'2016 Overview'!$A$9,IF(AND($F210&gt;='2016 Overview'!$B$8,$F210&lt;='2016 Overview'!$C$8),'2016 Overview'!$A$7,IF(AND($F210&gt;='2016 Overview'!$B$7,$F210&lt;='2016 Overview'!$C$7),'2016 Overview'!$A$7,IF(AND($F210&gt;='2016 Overview'!$B$6,$F210&lt;='2016 Overview'!$C$6),'2016 Overview'!$A$6,IF(AND($F210&gt;='2016 Overview'!$B$5,$F210&lt;='2016 Overview'!$C$5),'2016 Overview'!$A$5,))))))))))))))</f>
        <v>0</v>
      </c>
      <c r="C210" s="35" t="s">
        <v>148</v>
      </c>
      <c r="D210" s="26"/>
      <c r="E210" s="35" t="s">
        <v>146</v>
      </c>
      <c r="F210" s="27">
        <v>50000</v>
      </c>
      <c r="G210" s="36">
        <f>H210/F210</f>
        <v>0.3333332</v>
      </c>
      <c r="H210" s="27">
        <v>16666.66</v>
      </c>
      <c r="I210" s="27"/>
      <c r="J210" s="27">
        <v>-1000</v>
      </c>
      <c r="K210" s="27">
        <f>SUM(H210-J210)</f>
        <v>17666.66</v>
      </c>
      <c r="L210" s="28">
        <v>42233</v>
      </c>
      <c r="M210" s="28">
        <v>42517</v>
      </c>
      <c r="N210" s="37">
        <f>M210-L210</f>
        <v>284</v>
      </c>
      <c r="O210" s="38">
        <f>K210/N210</f>
        <v>62.20654929577465</v>
      </c>
    </row>
    <row r="211" spans="1:15" x14ac:dyDescent="0.25">
      <c r="A211" s="35">
        <v>2016</v>
      </c>
      <c r="B211" s="26">
        <f>IF(AND($F211&gt;='2016 Overview'!$B$18,$F211&lt;='2016 Overview'!$C$18),'2016 Overview'!$A$18,IF(AND($F211&gt;='2016 Overview'!$B$17,$F211&lt;='2016 Overview'!$C$17),'2016 Overview'!$A$17, IF(AND($F211&gt;='2016 Overview'!$B$16,$F211&lt;='2016 Overview'!$C$16),'2016 Overview'!$A$16, IF(AND($F211&gt;='2016 Overview'!$B$15,$F211&lt;='2016 Overview'!$C$15),'2016 Overview'!$A$15, IF(AND($F211&gt;='2016 Overview'!$B$14,$F211&lt;='2016 Overview'!$C$14),'2016 Overview'!$A$14, IF(AND($F211&gt;='2016 Overview'!$B$13,$F211&lt;='2016 Overview'!$C$13),'2016 Overview'!$A$13, IF(AND($F211&gt;='2016 Overview'!$B$12,$F211&lt;='2016 Overview'!$C$12),'2016 Overview'!$A$12,IF(AND($F211&gt;='2016 Overview'!$B$11,$F211&lt;='2016 Overview'!$C$11),'2016 Overview'!$A$11,IF(AND($F211&gt;='2016 Overview'!$B$10,$F211&lt;='2016 Overview'!$C$10),'2016 Overview'!$A$10,IF(AND($F211&gt;='2016 Overview'!$B$9,$F211&lt;='2016 Overview'!$C$9),'2016 Overview'!$A$9,IF(AND($F211&gt;='2016 Overview'!$B$8,$F211&lt;='2016 Overview'!$C$8),'2016 Overview'!$A$7,IF(AND($F211&gt;='2016 Overview'!$B$7,$F211&lt;='2016 Overview'!$C$7),'2016 Overview'!$A$7,IF(AND($F211&gt;='2016 Overview'!$B$6,$F211&lt;='2016 Overview'!$C$6),'2016 Overview'!$A$6,IF(AND($F211&gt;='2016 Overview'!$B$5,$F211&lt;='2016 Overview'!$C$5),'2016 Overview'!$A$5,))))))))))))))</f>
        <v>0</v>
      </c>
      <c r="C211" s="35" t="s">
        <v>148</v>
      </c>
      <c r="D211" s="51" t="s">
        <v>38</v>
      </c>
      <c r="E211" s="35" t="s">
        <v>146</v>
      </c>
      <c r="F211" s="27">
        <f>H211*3</f>
        <v>24999.840000000004</v>
      </c>
      <c r="G211" s="36">
        <f>H211/F211</f>
        <v>0.33333333333333331</v>
      </c>
      <c r="H211" s="27">
        <f>I211+K211</f>
        <v>8333.2800000000007</v>
      </c>
      <c r="I211" s="27">
        <f>K211*2</f>
        <v>5555.52</v>
      </c>
      <c r="J211" s="27"/>
      <c r="K211" s="27">
        <v>2777.76</v>
      </c>
      <c r="L211" s="28">
        <v>42293</v>
      </c>
      <c r="M211" s="28">
        <v>42522</v>
      </c>
      <c r="N211" s="37">
        <f>M211-L211</f>
        <v>229</v>
      </c>
      <c r="O211" s="38">
        <f>K211/N211</f>
        <v>12.129956331877731</v>
      </c>
    </row>
    <row r="212" spans="1:15" x14ac:dyDescent="0.25">
      <c r="A212" s="35">
        <v>2016</v>
      </c>
      <c r="B212" s="26" t="str">
        <f>IF(AND($F212&gt;='2016 Overview'!$B$18,$F212&lt;='2016 Overview'!$C$18),'2016 Overview'!$A$18,IF(AND($F212&gt;='2016 Overview'!$B$17,$F212&lt;='2016 Overview'!$C$17),'2016 Overview'!$A$17, IF(AND($F212&gt;='2016 Overview'!$B$16,$F212&lt;='2016 Overview'!$C$16),'2016 Overview'!$A$16, IF(AND($F212&gt;='2016 Overview'!$B$15,$F212&lt;='2016 Overview'!$C$15),'2016 Overview'!$A$15, IF(AND($F212&gt;='2016 Overview'!$B$14,$F212&lt;='2016 Overview'!$C$14),'2016 Overview'!$A$14, IF(AND($F212&gt;='2016 Overview'!$B$13,$F212&lt;='2016 Overview'!$C$13),'2016 Overview'!$A$13, IF(AND($F212&gt;='2016 Overview'!$B$12,$F212&lt;='2016 Overview'!$C$12),'2016 Overview'!$A$12,IF(AND($F212&gt;='2016 Overview'!$B$11,$F212&lt;='2016 Overview'!$C$11),'2016 Overview'!$A$11,IF(AND($F212&gt;='2016 Overview'!$B$10,$F212&lt;='2016 Overview'!$C$10),'2016 Overview'!$A$10,IF(AND($F212&gt;='2016 Overview'!$B$9,$F212&lt;='2016 Overview'!$C$9),'2016 Overview'!$A$9,IF(AND($F212&gt;='2016 Overview'!$B$8,$F212&lt;='2016 Overview'!$C$8),'2016 Overview'!$A$7,IF(AND($F212&gt;='2016 Overview'!$B$7,$F212&lt;='2016 Overview'!$C$7),'2016 Overview'!$A$7,IF(AND($F212&gt;='2016 Overview'!$B$6,$F212&lt;='2016 Overview'!$C$6),'2016 Overview'!$A$6,IF(AND($F212&gt;='2016 Overview'!$B$5,$F212&lt;='2016 Overview'!$C$5),'2016 Overview'!$A$5,))))))))))))))</f>
        <v>I</v>
      </c>
      <c r="C212" s="35" t="s">
        <v>148</v>
      </c>
      <c r="D212" s="51" t="s">
        <v>38</v>
      </c>
      <c r="E212" s="35" t="s">
        <v>146</v>
      </c>
      <c r="F212" s="27">
        <f>H212*3</f>
        <v>124999.83</v>
      </c>
      <c r="G212" s="36">
        <f>H212/F212</f>
        <v>0.33333333333333331</v>
      </c>
      <c r="H212" s="27">
        <f>I212+K212</f>
        <v>41666.61</v>
      </c>
      <c r="I212" s="27">
        <f>K212*2</f>
        <v>27777.74</v>
      </c>
      <c r="J212" s="27"/>
      <c r="K212" s="27">
        <v>13888.87</v>
      </c>
      <c r="L212" s="28">
        <v>41932</v>
      </c>
      <c r="M212" s="28">
        <v>42522</v>
      </c>
      <c r="N212" s="37">
        <f>M212-L212</f>
        <v>590</v>
      </c>
      <c r="O212" s="38">
        <f>K212/N212</f>
        <v>23.540457627118645</v>
      </c>
    </row>
    <row r="213" spans="1:15" x14ac:dyDescent="0.25">
      <c r="A213" s="35">
        <v>2016</v>
      </c>
      <c r="B213" s="26" t="str">
        <f>IF(AND($F213&gt;='2016 Overview'!$B$18,$F213&lt;='2016 Overview'!$C$18),'2016 Overview'!$A$18,IF(AND($F213&gt;='2016 Overview'!$B$17,$F213&lt;='2016 Overview'!$C$17),'2016 Overview'!$A$17, IF(AND($F213&gt;='2016 Overview'!$B$16,$F213&lt;='2016 Overview'!$C$16),'2016 Overview'!$A$16, IF(AND($F213&gt;='2016 Overview'!$B$15,$F213&lt;='2016 Overview'!$C$15),'2016 Overview'!$A$15, IF(AND($F213&gt;='2016 Overview'!$B$14,$F213&lt;='2016 Overview'!$C$14),'2016 Overview'!$A$14, IF(AND($F213&gt;='2016 Overview'!$B$13,$F213&lt;='2016 Overview'!$C$13),'2016 Overview'!$A$13, IF(AND($F213&gt;='2016 Overview'!$B$12,$F213&lt;='2016 Overview'!$C$12),'2016 Overview'!$A$12,IF(AND($F213&gt;='2016 Overview'!$B$11,$F213&lt;='2016 Overview'!$C$11),'2016 Overview'!$A$11,IF(AND($F213&gt;='2016 Overview'!$B$10,$F213&lt;='2016 Overview'!$C$10),'2016 Overview'!$A$10,IF(AND($F213&gt;='2016 Overview'!$B$9,$F213&lt;='2016 Overview'!$C$9),'2016 Overview'!$A$9,IF(AND($F213&gt;='2016 Overview'!$B$8,$F213&lt;='2016 Overview'!$C$8),'2016 Overview'!$A$7,IF(AND($F213&gt;='2016 Overview'!$B$7,$F213&lt;='2016 Overview'!$C$7),'2016 Overview'!$A$7,IF(AND($F213&gt;='2016 Overview'!$B$6,$F213&lt;='2016 Overview'!$C$6),'2016 Overview'!$A$6,IF(AND($F213&gt;='2016 Overview'!$B$5,$F213&lt;='2016 Overview'!$C$5),'2016 Overview'!$A$5,))))))))))))))</f>
        <v>J</v>
      </c>
      <c r="C213" s="35" t="s">
        <v>148</v>
      </c>
      <c r="D213" s="26"/>
      <c r="E213" s="35" t="s">
        <v>146</v>
      </c>
      <c r="F213" s="27">
        <v>85000</v>
      </c>
      <c r="G213" s="36">
        <f>H213/F213</f>
        <v>0.33333329411764706</v>
      </c>
      <c r="H213" s="27">
        <v>28333.33</v>
      </c>
      <c r="I213" s="27"/>
      <c r="J213" s="27">
        <v>0</v>
      </c>
      <c r="K213" s="27">
        <f>SUM(H213-J213)</f>
        <v>28333.33</v>
      </c>
      <c r="L213" s="28">
        <v>41463</v>
      </c>
      <c r="M213" s="28">
        <v>42522</v>
      </c>
      <c r="N213" s="37">
        <f>M213-L213</f>
        <v>1059</v>
      </c>
      <c r="O213" s="38">
        <f>K213/N213</f>
        <v>26.754796978281398</v>
      </c>
    </row>
    <row r="214" spans="1:15" x14ac:dyDescent="0.25">
      <c r="A214" s="35">
        <v>2016</v>
      </c>
      <c r="B214" s="26" t="str">
        <f>IF(AND($F214&gt;='2016 Overview'!$B$18,$F214&lt;='2016 Overview'!$C$18),'2016 Overview'!$A$18,IF(AND($F214&gt;='2016 Overview'!$B$17,$F214&lt;='2016 Overview'!$C$17),'2016 Overview'!$A$17, IF(AND($F214&gt;='2016 Overview'!$B$16,$F214&lt;='2016 Overview'!$C$16),'2016 Overview'!$A$16, IF(AND($F214&gt;='2016 Overview'!$B$15,$F214&lt;='2016 Overview'!$C$15),'2016 Overview'!$A$15, IF(AND($F214&gt;='2016 Overview'!$B$14,$F214&lt;='2016 Overview'!$C$14),'2016 Overview'!$A$14, IF(AND($F214&gt;='2016 Overview'!$B$13,$F214&lt;='2016 Overview'!$C$13),'2016 Overview'!$A$13, IF(AND($F214&gt;='2016 Overview'!$B$12,$F214&lt;='2016 Overview'!$C$12),'2016 Overview'!$A$12,IF(AND($F214&gt;='2016 Overview'!$B$11,$F214&lt;='2016 Overview'!$C$11),'2016 Overview'!$A$11,IF(AND($F214&gt;='2016 Overview'!$B$10,$F214&lt;='2016 Overview'!$C$10),'2016 Overview'!$A$10,IF(AND($F214&gt;='2016 Overview'!$B$9,$F214&lt;='2016 Overview'!$C$9),'2016 Overview'!$A$9,IF(AND($F214&gt;='2016 Overview'!$B$8,$F214&lt;='2016 Overview'!$C$8),'2016 Overview'!$A$7,IF(AND($F214&gt;='2016 Overview'!$B$7,$F214&lt;='2016 Overview'!$C$7),'2016 Overview'!$A$7,IF(AND($F214&gt;='2016 Overview'!$B$6,$F214&lt;='2016 Overview'!$C$6),'2016 Overview'!$A$6,IF(AND($F214&gt;='2016 Overview'!$B$5,$F214&lt;='2016 Overview'!$C$5),'2016 Overview'!$A$5,))))))))))))))</f>
        <v>N</v>
      </c>
      <c r="C214" s="35" t="s">
        <v>148</v>
      </c>
      <c r="D214" s="51" t="s">
        <v>38</v>
      </c>
      <c r="E214" s="35" t="s">
        <v>146</v>
      </c>
      <c r="F214" s="27">
        <f>H214*3</f>
        <v>5200.0199999999995</v>
      </c>
      <c r="G214" s="36">
        <f>H214/F214</f>
        <v>0.33333333333333337</v>
      </c>
      <c r="H214" s="27">
        <f>I214+K214</f>
        <v>1733.34</v>
      </c>
      <c r="I214" s="27">
        <f>K214*2</f>
        <v>1155.56</v>
      </c>
      <c r="J214" s="27"/>
      <c r="K214" s="27">
        <v>577.78</v>
      </c>
      <c r="L214" s="28">
        <v>42293</v>
      </c>
      <c r="M214" s="28">
        <v>42522</v>
      </c>
      <c r="N214" s="37">
        <f>M214-L214</f>
        <v>229</v>
      </c>
      <c r="O214" s="38">
        <f>K214/N214</f>
        <v>2.523056768558952</v>
      </c>
    </row>
    <row r="215" spans="1:15" x14ac:dyDescent="0.25">
      <c r="A215" s="35">
        <v>2016</v>
      </c>
      <c r="B215" s="26" t="str">
        <f>IF(AND($F215&gt;='2016 Overview'!$B$18,$F215&lt;='2016 Overview'!$C$18),'2016 Overview'!$A$18,IF(AND($F215&gt;='2016 Overview'!$B$17,$F215&lt;='2016 Overview'!$C$17),'2016 Overview'!$A$17, IF(AND($F215&gt;='2016 Overview'!$B$16,$F215&lt;='2016 Overview'!$C$16),'2016 Overview'!$A$16, IF(AND($F215&gt;='2016 Overview'!$B$15,$F215&lt;='2016 Overview'!$C$15),'2016 Overview'!$A$15, IF(AND($F215&gt;='2016 Overview'!$B$14,$F215&lt;='2016 Overview'!$C$14),'2016 Overview'!$A$14, IF(AND($F215&gt;='2016 Overview'!$B$13,$F215&lt;='2016 Overview'!$C$13),'2016 Overview'!$A$13, IF(AND($F215&gt;='2016 Overview'!$B$12,$F215&lt;='2016 Overview'!$C$12),'2016 Overview'!$A$12,IF(AND($F215&gt;='2016 Overview'!$B$11,$F215&lt;='2016 Overview'!$C$11),'2016 Overview'!$A$11,IF(AND($F215&gt;='2016 Overview'!$B$10,$F215&lt;='2016 Overview'!$C$10),'2016 Overview'!$A$10,IF(AND($F215&gt;='2016 Overview'!$B$9,$F215&lt;='2016 Overview'!$C$9),'2016 Overview'!$A$9,IF(AND($F215&gt;='2016 Overview'!$B$8,$F215&lt;='2016 Overview'!$C$8),'2016 Overview'!$A$7,IF(AND($F215&gt;='2016 Overview'!$B$7,$F215&lt;='2016 Overview'!$C$7),'2016 Overview'!$A$7,IF(AND($F215&gt;='2016 Overview'!$B$6,$F215&lt;='2016 Overview'!$C$6),'2016 Overview'!$A$6,IF(AND($F215&gt;='2016 Overview'!$B$5,$F215&lt;='2016 Overview'!$C$5),'2016 Overview'!$A$5,))))))))))))))</f>
        <v>I</v>
      </c>
      <c r="C215" s="35" t="s">
        <v>148</v>
      </c>
      <c r="D215" s="26"/>
      <c r="E215" s="35" t="s">
        <v>146</v>
      </c>
      <c r="F215" s="27">
        <v>150000</v>
      </c>
      <c r="G215" s="36">
        <f>H215/F215</f>
        <v>0.33333333333333331</v>
      </c>
      <c r="H215" s="27">
        <v>50000</v>
      </c>
      <c r="I215" s="27"/>
      <c r="J215" s="27">
        <v>0</v>
      </c>
      <c r="K215" s="27">
        <f>SUM(H215-J215)</f>
        <v>50000</v>
      </c>
      <c r="L215" s="28">
        <v>41214</v>
      </c>
      <c r="M215" s="28">
        <v>42523</v>
      </c>
      <c r="N215" s="37">
        <f>M215-L215</f>
        <v>1309</v>
      </c>
      <c r="O215" s="38">
        <f>K215/N215</f>
        <v>38.19709702062643</v>
      </c>
    </row>
    <row r="216" spans="1:15" x14ac:dyDescent="0.25">
      <c r="A216" s="35">
        <v>2016</v>
      </c>
      <c r="B216" s="26" t="str">
        <f>IF(AND($F216&gt;='2016 Overview'!$B$18,$F216&lt;='2016 Overview'!$C$18),'2016 Overview'!$A$18,IF(AND($F216&gt;='2016 Overview'!$B$17,$F216&lt;='2016 Overview'!$C$17),'2016 Overview'!$A$17, IF(AND($F216&gt;='2016 Overview'!$B$16,$F216&lt;='2016 Overview'!$C$16),'2016 Overview'!$A$16, IF(AND($F216&gt;='2016 Overview'!$B$15,$F216&lt;='2016 Overview'!$C$15),'2016 Overview'!$A$15, IF(AND($F216&gt;='2016 Overview'!$B$14,$F216&lt;='2016 Overview'!$C$14),'2016 Overview'!$A$14, IF(AND($F216&gt;='2016 Overview'!$B$13,$F216&lt;='2016 Overview'!$C$13),'2016 Overview'!$A$13, IF(AND($F216&gt;='2016 Overview'!$B$12,$F216&lt;='2016 Overview'!$C$12),'2016 Overview'!$A$12,IF(AND($F216&gt;='2016 Overview'!$B$11,$F216&lt;='2016 Overview'!$C$11),'2016 Overview'!$A$11,IF(AND($F216&gt;='2016 Overview'!$B$10,$F216&lt;='2016 Overview'!$C$10),'2016 Overview'!$A$10,IF(AND($F216&gt;='2016 Overview'!$B$9,$F216&lt;='2016 Overview'!$C$9),'2016 Overview'!$A$9,IF(AND($F216&gt;='2016 Overview'!$B$8,$F216&lt;='2016 Overview'!$C$8),'2016 Overview'!$A$7,IF(AND($F216&gt;='2016 Overview'!$B$7,$F216&lt;='2016 Overview'!$C$7),'2016 Overview'!$A$7,IF(AND($F216&gt;='2016 Overview'!$B$6,$F216&lt;='2016 Overview'!$C$6),'2016 Overview'!$A$6,IF(AND($F216&gt;='2016 Overview'!$B$5,$F216&lt;='2016 Overview'!$C$5),'2016 Overview'!$A$5,))))))))))))))</f>
        <v>I</v>
      </c>
      <c r="C216" s="35" t="s">
        <v>148</v>
      </c>
      <c r="D216" s="26"/>
      <c r="E216" s="35" t="s">
        <v>146</v>
      </c>
      <c r="F216" s="27">
        <v>125000</v>
      </c>
      <c r="G216" s="36">
        <f>H216/F216</f>
        <v>0.33333328000000001</v>
      </c>
      <c r="H216" s="27">
        <v>41666.660000000003</v>
      </c>
      <c r="I216" s="27"/>
      <c r="J216" s="27">
        <v>-5000</v>
      </c>
      <c r="K216" s="27">
        <f>SUM(H216-J216)</f>
        <v>46666.66</v>
      </c>
      <c r="L216" s="28">
        <v>42117</v>
      </c>
      <c r="M216" s="28">
        <v>42524</v>
      </c>
      <c r="N216" s="37">
        <f>M216-L216</f>
        <v>407</v>
      </c>
      <c r="O216" s="38">
        <f>K216/N216</f>
        <v>114.66009828009828</v>
      </c>
    </row>
    <row r="217" spans="1:15" x14ac:dyDescent="0.25">
      <c r="A217" s="35">
        <v>2016</v>
      </c>
      <c r="B217" s="26" t="str">
        <f>IF(AND($F217&gt;='2016 Overview'!$B$18,$F217&lt;='2016 Overview'!$C$18),'2016 Overview'!$A$18,IF(AND($F217&gt;='2016 Overview'!$B$17,$F217&lt;='2016 Overview'!$C$17),'2016 Overview'!$A$17, IF(AND($F217&gt;='2016 Overview'!$B$16,$F217&lt;='2016 Overview'!$C$16),'2016 Overview'!$A$16, IF(AND($F217&gt;='2016 Overview'!$B$15,$F217&lt;='2016 Overview'!$C$15),'2016 Overview'!$A$15, IF(AND($F217&gt;='2016 Overview'!$B$14,$F217&lt;='2016 Overview'!$C$14),'2016 Overview'!$A$14, IF(AND($F217&gt;='2016 Overview'!$B$13,$F217&lt;='2016 Overview'!$C$13),'2016 Overview'!$A$13, IF(AND($F217&gt;='2016 Overview'!$B$12,$F217&lt;='2016 Overview'!$C$12),'2016 Overview'!$A$12,IF(AND($F217&gt;='2016 Overview'!$B$11,$F217&lt;='2016 Overview'!$C$11),'2016 Overview'!$A$11,IF(AND($F217&gt;='2016 Overview'!$B$10,$F217&lt;='2016 Overview'!$C$10),'2016 Overview'!$A$10,IF(AND($F217&gt;='2016 Overview'!$B$9,$F217&lt;='2016 Overview'!$C$9),'2016 Overview'!$A$9,IF(AND($F217&gt;='2016 Overview'!$B$8,$F217&lt;='2016 Overview'!$C$8),'2016 Overview'!$A$7,IF(AND($F217&gt;='2016 Overview'!$B$7,$F217&lt;='2016 Overview'!$C$7),'2016 Overview'!$A$7,IF(AND($F217&gt;='2016 Overview'!$B$6,$F217&lt;='2016 Overview'!$C$6),'2016 Overview'!$A$6,IF(AND($F217&gt;='2016 Overview'!$B$5,$F217&lt;='2016 Overview'!$C$5),'2016 Overview'!$A$5,))))))))))))))</f>
        <v>I</v>
      </c>
      <c r="C217" s="35" t="s">
        <v>148</v>
      </c>
      <c r="D217" s="26"/>
      <c r="E217" s="35" t="s">
        <v>146</v>
      </c>
      <c r="F217" s="27">
        <v>122750</v>
      </c>
      <c r="G217" s="36">
        <f>H217/F217</f>
        <v>0.33333327902240328</v>
      </c>
      <c r="H217" s="27">
        <v>40916.660000000003</v>
      </c>
      <c r="I217" s="27"/>
      <c r="J217" s="27">
        <v>0</v>
      </c>
      <c r="K217" s="27">
        <f>SUM(H217-J217)</f>
        <v>40916.660000000003</v>
      </c>
      <c r="L217" s="28">
        <v>41408</v>
      </c>
      <c r="M217" s="28">
        <v>42524</v>
      </c>
      <c r="N217" s="37">
        <f>M217-L217</f>
        <v>1116</v>
      </c>
      <c r="O217" s="38">
        <f>K217/N217</f>
        <v>36.663673835125451</v>
      </c>
    </row>
    <row r="218" spans="1:15" x14ac:dyDescent="0.25">
      <c r="A218" s="35">
        <v>2016</v>
      </c>
      <c r="B218" s="26" t="str">
        <f>IF(AND($F218&gt;='2016 Overview'!$B$18,$F218&lt;='2016 Overview'!$C$18),'2016 Overview'!$A$18,IF(AND($F218&gt;='2016 Overview'!$B$17,$F218&lt;='2016 Overview'!$C$17),'2016 Overview'!$A$17, IF(AND($F218&gt;='2016 Overview'!$B$16,$F218&lt;='2016 Overview'!$C$16),'2016 Overview'!$A$16, IF(AND($F218&gt;='2016 Overview'!$B$15,$F218&lt;='2016 Overview'!$C$15),'2016 Overview'!$A$15, IF(AND($F218&gt;='2016 Overview'!$B$14,$F218&lt;='2016 Overview'!$C$14),'2016 Overview'!$A$14, IF(AND($F218&gt;='2016 Overview'!$B$13,$F218&lt;='2016 Overview'!$C$13),'2016 Overview'!$A$13, IF(AND($F218&gt;='2016 Overview'!$B$12,$F218&lt;='2016 Overview'!$C$12),'2016 Overview'!$A$12,IF(AND($F218&gt;='2016 Overview'!$B$11,$F218&lt;='2016 Overview'!$C$11),'2016 Overview'!$A$11,IF(AND($F218&gt;='2016 Overview'!$B$10,$F218&lt;='2016 Overview'!$C$10),'2016 Overview'!$A$10,IF(AND($F218&gt;='2016 Overview'!$B$9,$F218&lt;='2016 Overview'!$C$9),'2016 Overview'!$A$9,IF(AND($F218&gt;='2016 Overview'!$B$8,$F218&lt;='2016 Overview'!$C$8),'2016 Overview'!$A$7,IF(AND($F218&gt;='2016 Overview'!$B$7,$F218&lt;='2016 Overview'!$C$7),'2016 Overview'!$A$7,IF(AND($F218&gt;='2016 Overview'!$B$6,$F218&lt;='2016 Overview'!$C$6),'2016 Overview'!$A$6,IF(AND($F218&gt;='2016 Overview'!$B$5,$F218&lt;='2016 Overview'!$C$5),'2016 Overview'!$A$5,))))))))))))))</f>
        <v>L</v>
      </c>
      <c r="C218" s="35" t="s">
        <v>148</v>
      </c>
      <c r="D218" s="26"/>
      <c r="E218" s="35" t="s">
        <v>146</v>
      </c>
      <c r="F218" s="27">
        <v>36772.370000000003</v>
      </c>
      <c r="G218" s="36">
        <f>H218/F218</f>
        <v>0.33333315203779357</v>
      </c>
      <c r="H218" s="27">
        <v>12257.45</v>
      </c>
      <c r="I218" s="27"/>
      <c r="J218" s="27">
        <v>0</v>
      </c>
      <c r="K218" s="27">
        <f>SUM(H218-J218)</f>
        <v>12257.45</v>
      </c>
      <c r="L218" s="28">
        <v>42020</v>
      </c>
      <c r="M218" s="28">
        <v>42524</v>
      </c>
      <c r="N218" s="37">
        <f>M218-L218</f>
        <v>504</v>
      </c>
      <c r="O218" s="38">
        <f>K218/N218</f>
        <v>24.320337301587305</v>
      </c>
    </row>
    <row r="219" spans="1:15" x14ac:dyDescent="0.25">
      <c r="A219" s="35">
        <v>2016</v>
      </c>
      <c r="B219" s="26" t="str">
        <f>IF(AND($F219&gt;='2016 Overview'!$B$18,$F219&lt;='2016 Overview'!$C$18),'2016 Overview'!$A$18,IF(AND($F219&gt;='2016 Overview'!$B$17,$F219&lt;='2016 Overview'!$C$17),'2016 Overview'!$A$17, IF(AND($F219&gt;='2016 Overview'!$B$16,$F219&lt;='2016 Overview'!$C$16),'2016 Overview'!$A$16, IF(AND($F219&gt;='2016 Overview'!$B$15,$F219&lt;='2016 Overview'!$C$15),'2016 Overview'!$A$15, IF(AND($F219&gt;='2016 Overview'!$B$14,$F219&lt;='2016 Overview'!$C$14),'2016 Overview'!$A$14, IF(AND($F219&gt;='2016 Overview'!$B$13,$F219&lt;='2016 Overview'!$C$13),'2016 Overview'!$A$13, IF(AND($F219&gt;='2016 Overview'!$B$12,$F219&lt;='2016 Overview'!$C$12),'2016 Overview'!$A$12,IF(AND($F219&gt;='2016 Overview'!$B$11,$F219&lt;='2016 Overview'!$C$11),'2016 Overview'!$A$11,IF(AND($F219&gt;='2016 Overview'!$B$10,$F219&lt;='2016 Overview'!$C$10),'2016 Overview'!$A$10,IF(AND($F219&gt;='2016 Overview'!$B$9,$F219&lt;='2016 Overview'!$C$9),'2016 Overview'!$A$9,IF(AND($F219&gt;='2016 Overview'!$B$8,$F219&lt;='2016 Overview'!$C$8),'2016 Overview'!$A$7,IF(AND($F219&gt;='2016 Overview'!$B$7,$F219&lt;='2016 Overview'!$C$7),'2016 Overview'!$A$7,IF(AND($F219&gt;='2016 Overview'!$B$6,$F219&lt;='2016 Overview'!$C$6),'2016 Overview'!$A$6,IF(AND($F219&gt;='2016 Overview'!$B$5,$F219&lt;='2016 Overview'!$C$5),'2016 Overview'!$A$5,))))))))))))))</f>
        <v>N</v>
      </c>
      <c r="C219" s="35" t="s">
        <v>148</v>
      </c>
      <c r="D219" s="51" t="s">
        <v>38</v>
      </c>
      <c r="E219" s="35" t="s">
        <v>146</v>
      </c>
      <c r="F219" s="27">
        <f>H219*3</f>
        <v>8399.9700000000012</v>
      </c>
      <c r="G219" s="36">
        <f>H219/F219</f>
        <v>0.33333333333333331</v>
      </c>
      <c r="H219" s="27">
        <f>I219+K219</f>
        <v>2799.9900000000002</v>
      </c>
      <c r="I219" s="27">
        <f>K219*2</f>
        <v>1866.66</v>
      </c>
      <c r="J219" s="27"/>
      <c r="K219" s="27">
        <v>933.33</v>
      </c>
      <c r="L219" s="28" t="s">
        <v>59</v>
      </c>
      <c r="M219" s="28" t="s">
        <v>60</v>
      </c>
      <c r="N219" s="37">
        <f>M219-L219</f>
        <v>405</v>
      </c>
      <c r="O219" s="38">
        <f>K219/N219</f>
        <v>2.3045185185185186</v>
      </c>
    </row>
    <row r="220" spans="1:15" x14ac:dyDescent="0.25">
      <c r="A220" s="35">
        <v>2016</v>
      </c>
      <c r="B220" s="26" t="str">
        <f>IF(AND($F220&gt;='2016 Overview'!$B$18,$F220&lt;='2016 Overview'!$C$18),'2016 Overview'!$A$18,IF(AND($F220&gt;='2016 Overview'!$B$17,$F220&lt;='2016 Overview'!$C$17),'2016 Overview'!$A$17, IF(AND($F220&gt;='2016 Overview'!$B$16,$F220&lt;='2016 Overview'!$C$16),'2016 Overview'!$A$16, IF(AND($F220&gt;='2016 Overview'!$B$15,$F220&lt;='2016 Overview'!$C$15),'2016 Overview'!$A$15, IF(AND($F220&gt;='2016 Overview'!$B$14,$F220&lt;='2016 Overview'!$C$14),'2016 Overview'!$A$14, IF(AND($F220&gt;='2016 Overview'!$B$13,$F220&lt;='2016 Overview'!$C$13),'2016 Overview'!$A$13, IF(AND($F220&gt;='2016 Overview'!$B$12,$F220&lt;='2016 Overview'!$C$12),'2016 Overview'!$A$12,IF(AND($F220&gt;='2016 Overview'!$B$11,$F220&lt;='2016 Overview'!$C$11),'2016 Overview'!$A$11,IF(AND($F220&gt;='2016 Overview'!$B$10,$F220&lt;='2016 Overview'!$C$10),'2016 Overview'!$A$10,IF(AND($F220&gt;='2016 Overview'!$B$9,$F220&lt;='2016 Overview'!$C$9),'2016 Overview'!$A$9,IF(AND($F220&gt;='2016 Overview'!$B$8,$F220&lt;='2016 Overview'!$C$8),'2016 Overview'!$A$7,IF(AND($F220&gt;='2016 Overview'!$B$7,$F220&lt;='2016 Overview'!$C$7),'2016 Overview'!$A$7,IF(AND($F220&gt;='2016 Overview'!$B$6,$F220&lt;='2016 Overview'!$C$6),'2016 Overview'!$A$6,IF(AND($F220&gt;='2016 Overview'!$B$5,$F220&lt;='2016 Overview'!$C$5),'2016 Overview'!$A$5,))))))))))))))</f>
        <v>G</v>
      </c>
      <c r="C220" s="35" t="s">
        <v>148</v>
      </c>
      <c r="D220" s="26"/>
      <c r="E220" s="35" t="s">
        <v>146</v>
      </c>
      <c r="F220" s="27">
        <v>250000</v>
      </c>
      <c r="G220" s="36">
        <f>H220/F220</f>
        <v>0.33333331999999999</v>
      </c>
      <c r="H220" s="27">
        <v>83333.33</v>
      </c>
      <c r="I220" s="27"/>
      <c r="J220" s="27">
        <v>0</v>
      </c>
      <c r="K220" s="27">
        <f>SUM(H220-J220)</f>
        <v>83333.33</v>
      </c>
      <c r="L220" s="28">
        <v>42200</v>
      </c>
      <c r="M220" s="28">
        <v>42530</v>
      </c>
      <c r="N220" s="37">
        <f>M220-L220</f>
        <v>330</v>
      </c>
      <c r="O220" s="38">
        <f>K220/N220</f>
        <v>252.52524242424244</v>
      </c>
    </row>
    <row r="221" spans="1:15" x14ac:dyDescent="0.25">
      <c r="A221" s="35">
        <v>2016</v>
      </c>
      <c r="B221" s="26" t="str">
        <f>IF(AND($F221&gt;='2016 Overview'!$B$18,$F221&lt;='2016 Overview'!$C$18),'2016 Overview'!$A$18,IF(AND($F221&gt;='2016 Overview'!$B$17,$F221&lt;='2016 Overview'!$C$17),'2016 Overview'!$A$17, IF(AND($F221&gt;='2016 Overview'!$B$16,$F221&lt;='2016 Overview'!$C$16),'2016 Overview'!$A$16, IF(AND($F221&gt;='2016 Overview'!$B$15,$F221&lt;='2016 Overview'!$C$15),'2016 Overview'!$A$15, IF(AND($F221&gt;='2016 Overview'!$B$14,$F221&lt;='2016 Overview'!$C$14),'2016 Overview'!$A$14, IF(AND($F221&gt;='2016 Overview'!$B$13,$F221&lt;='2016 Overview'!$C$13),'2016 Overview'!$A$13, IF(AND($F221&gt;='2016 Overview'!$B$12,$F221&lt;='2016 Overview'!$C$12),'2016 Overview'!$A$12,IF(AND($F221&gt;='2016 Overview'!$B$11,$F221&lt;='2016 Overview'!$C$11),'2016 Overview'!$A$11,IF(AND($F221&gt;='2016 Overview'!$B$10,$F221&lt;='2016 Overview'!$C$10),'2016 Overview'!$A$10,IF(AND($F221&gt;='2016 Overview'!$B$9,$F221&lt;='2016 Overview'!$C$9),'2016 Overview'!$A$9,IF(AND($F221&gt;='2016 Overview'!$B$8,$F221&lt;='2016 Overview'!$C$8),'2016 Overview'!$A$7,IF(AND($F221&gt;='2016 Overview'!$B$7,$F221&lt;='2016 Overview'!$C$7),'2016 Overview'!$A$7,IF(AND($F221&gt;='2016 Overview'!$B$6,$F221&lt;='2016 Overview'!$C$6),'2016 Overview'!$A$6,IF(AND($F221&gt;='2016 Overview'!$B$5,$F221&lt;='2016 Overview'!$C$5),'2016 Overview'!$A$5,))))))))))))))</f>
        <v>M</v>
      </c>
      <c r="C221" s="35" t="s">
        <v>148</v>
      </c>
      <c r="D221" s="51" t="s">
        <v>38</v>
      </c>
      <c r="E221" s="35" t="s">
        <v>146</v>
      </c>
      <c r="F221" s="27">
        <f>H221*3</f>
        <v>12999.869999999999</v>
      </c>
      <c r="G221" s="36">
        <f>H221/F221</f>
        <v>0.33333333333333337</v>
      </c>
      <c r="H221" s="27">
        <f>I221+K221</f>
        <v>4333.29</v>
      </c>
      <c r="I221" s="27">
        <f>K221*2</f>
        <v>2888.86</v>
      </c>
      <c r="J221" s="27"/>
      <c r="K221" s="27">
        <v>1444.43</v>
      </c>
      <c r="L221" s="28" t="s">
        <v>117</v>
      </c>
      <c r="M221" s="28" t="s">
        <v>118</v>
      </c>
      <c r="N221" s="37">
        <f>M221-L221</f>
        <v>140</v>
      </c>
      <c r="O221" s="38">
        <f>K221/N221</f>
        <v>10.317357142857142</v>
      </c>
    </row>
    <row r="222" spans="1:15" x14ac:dyDescent="0.25">
      <c r="A222" s="35">
        <v>2016</v>
      </c>
      <c r="B222" s="26" t="str">
        <f>IF(AND($F222&gt;='2016 Overview'!$B$18,$F222&lt;='2016 Overview'!$C$18),'2016 Overview'!$A$18,IF(AND($F222&gt;='2016 Overview'!$B$17,$F222&lt;='2016 Overview'!$C$17),'2016 Overview'!$A$17, IF(AND($F222&gt;='2016 Overview'!$B$16,$F222&lt;='2016 Overview'!$C$16),'2016 Overview'!$A$16, IF(AND($F222&gt;='2016 Overview'!$B$15,$F222&lt;='2016 Overview'!$C$15),'2016 Overview'!$A$15, IF(AND($F222&gt;='2016 Overview'!$B$14,$F222&lt;='2016 Overview'!$C$14),'2016 Overview'!$A$14, IF(AND($F222&gt;='2016 Overview'!$B$13,$F222&lt;='2016 Overview'!$C$13),'2016 Overview'!$A$13, IF(AND($F222&gt;='2016 Overview'!$B$12,$F222&lt;='2016 Overview'!$C$12),'2016 Overview'!$A$12,IF(AND($F222&gt;='2016 Overview'!$B$11,$F222&lt;='2016 Overview'!$C$11),'2016 Overview'!$A$11,IF(AND($F222&gt;='2016 Overview'!$B$10,$F222&lt;='2016 Overview'!$C$10),'2016 Overview'!$A$10,IF(AND($F222&gt;='2016 Overview'!$B$9,$F222&lt;='2016 Overview'!$C$9),'2016 Overview'!$A$9,IF(AND($F222&gt;='2016 Overview'!$B$8,$F222&lt;='2016 Overview'!$C$8),'2016 Overview'!$A$7,IF(AND($F222&gt;='2016 Overview'!$B$7,$F222&lt;='2016 Overview'!$C$7),'2016 Overview'!$A$7,IF(AND($F222&gt;='2016 Overview'!$B$6,$F222&lt;='2016 Overview'!$C$6),'2016 Overview'!$A$6,IF(AND($F222&gt;='2016 Overview'!$B$5,$F222&lt;='2016 Overview'!$C$5),'2016 Overview'!$A$5,))))))))))))))</f>
        <v>N</v>
      </c>
      <c r="C222" s="35" t="s">
        <v>148</v>
      </c>
      <c r="D222" s="51" t="s">
        <v>38</v>
      </c>
      <c r="E222" s="35" t="s">
        <v>146</v>
      </c>
      <c r="F222" s="27">
        <f>H222*3</f>
        <v>7499.9700000000012</v>
      </c>
      <c r="G222" s="36">
        <f>H222/F222</f>
        <v>0.33333333333333331</v>
      </c>
      <c r="H222" s="27">
        <f>I222+K222</f>
        <v>2499.9900000000002</v>
      </c>
      <c r="I222" s="27">
        <f>K222*2</f>
        <v>1666.66</v>
      </c>
      <c r="J222" s="27"/>
      <c r="K222" s="27">
        <v>833.33</v>
      </c>
      <c r="L222" s="28" t="s">
        <v>61</v>
      </c>
      <c r="M222" s="28" t="s">
        <v>62</v>
      </c>
      <c r="N222" s="37">
        <f>M222-L222</f>
        <v>211</v>
      </c>
      <c r="O222" s="38">
        <f>K222/N222</f>
        <v>3.9494312796208533</v>
      </c>
    </row>
    <row r="223" spans="1:15" x14ac:dyDescent="0.25">
      <c r="A223" s="35">
        <v>2016</v>
      </c>
      <c r="B223" s="26" t="str">
        <f>IF(AND($F223&gt;='2016 Overview'!$B$18,$F223&lt;='2016 Overview'!$C$18),'2016 Overview'!$A$18,IF(AND($F223&gt;='2016 Overview'!$B$17,$F223&lt;='2016 Overview'!$C$17),'2016 Overview'!$A$17, IF(AND($F223&gt;='2016 Overview'!$B$16,$F223&lt;='2016 Overview'!$C$16),'2016 Overview'!$A$16, IF(AND($F223&gt;='2016 Overview'!$B$15,$F223&lt;='2016 Overview'!$C$15),'2016 Overview'!$A$15, IF(AND($F223&gt;='2016 Overview'!$B$14,$F223&lt;='2016 Overview'!$C$14),'2016 Overview'!$A$14, IF(AND($F223&gt;='2016 Overview'!$B$13,$F223&lt;='2016 Overview'!$C$13),'2016 Overview'!$A$13, IF(AND($F223&gt;='2016 Overview'!$B$12,$F223&lt;='2016 Overview'!$C$12),'2016 Overview'!$A$12,IF(AND($F223&gt;='2016 Overview'!$B$11,$F223&lt;='2016 Overview'!$C$11),'2016 Overview'!$A$11,IF(AND($F223&gt;='2016 Overview'!$B$10,$F223&lt;='2016 Overview'!$C$10),'2016 Overview'!$A$10,IF(AND($F223&gt;='2016 Overview'!$B$9,$F223&lt;='2016 Overview'!$C$9),'2016 Overview'!$A$9,IF(AND($F223&gt;='2016 Overview'!$B$8,$F223&lt;='2016 Overview'!$C$8),'2016 Overview'!$A$7,IF(AND($F223&gt;='2016 Overview'!$B$7,$F223&lt;='2016 Overview'!$C$7),'2016 Overview'!$A$7,IF(AND($F223&gt;='2016 Overview'!$B$6,$F223&lt;='2016 Overview'!$C$6),'2016 Overview'!$A$6,IF(AND($F223&gt;='2016 Overview'!$B$5,$F223&lt;='2016 Overview'!$C$5),'2016 Overview'!$A$5,))))))))))))))</f>
        <v>G</v>
      </c>
      <c r="C223" s="35" t="s">
        <v>148</v>
      </c>
      <c r="D223" s="26"/>
      <c r="E223" s="35" t="s">
        <v>146</v>
      </c>
      <c r="F223" s="27">
        <v>385000</v>
      </c>
      <c r="G223" s="36">
        <f>H223/F223</f>
        <v>0.33333332467532467</v>
      </c>
      <c r="H223" s="27">
        <v>128333.33</v>
      </c>
      <c r="I223" s="27"/>
      <c r="J223" s="27">
        <v>0</v>
      </c>
      <c r="K223" s="27">
        <f>SUM(H223-J223)</f>
        <v>128333.33</v>
      </c>
      <c r="L223" s="28">
        <v>42002</v>
      </c>
      <c r="M223" s="28">
        <v>42537</v>
      </c>
      <c r="N223" s="37">
        <f>M223-L223</f>
        <v>535</v>
      </c>
      <c r="O223" s="38">
        <f>K223/N223</f>
        <v>239.87538317757009</v>
      </c>
    </row>
    <row r="224" spans="1:15" x14ac:dyDescent="0.25">
      <c r="A224" s="35">
        <v>2016</v>
      </c>
      <c r="B224" s="26" t="str">
        <f>IF(AND($F224&gt;='2016 Overview'!$B$18,$F224&lt;='2016 Overview'!$C$18),'2016 Overview'!$A$18,IF(AND($F224&gt;='2016 Overview'!$B$17,$F224&lt;='2016 Overview'!$C$17),'2016 Overview'!$A$17, IF(AND($F224&gt;='2016 Overview'!$B$16,$F224&lt;='2016 Overview'!$C$16),'2016 Overview'!$A$16, IF(AND($F224&gt;='2016 Overview'!$B$15,$F224&lt;='2016 Overview'!$C$15),'2016 Overview'!$A$15, IF(AND($F224&gt;='2016 Overview'!$B$14,$F224&lt;='2016 Overview'!$C$14),'2016 Overview'!$A$14, IF(AND($F224&gt;='2016 Overview'!$B$13,$F224&lt;='2016 Overview'!$C$13),'2016 Overview'!$A$13, IF(AND($F224&gt;='2016 Overview'!$B$12,$F224&lt;='2016 Overview'!$C$12),'2016 Overview'!$A$12,IF(AND($F224&gt;='2016 Overview'!$B$11,$F224&lt;='2016 Overview'!$C$11),'2016 Overview'!$A$11,IF(AND($F224&gt;='2016 Overview'!$B$10,$F224&lt;='2016 Overview'!$C$10),'2016 Overview'!$A$10,IF(AND($F224&gt;='2016 Overview'!$B$9,$F224&lt;='2016 Overview'!$C$9),'2016 Overview'!$A$9,IF(AND($F224&gt;='2016 Overview'!$B$8,$F224&lt;='2016 Overview'!$C$8),'2016 Overview'!$A$7,IF(AND($F224&gt;='2016 Overview'!$B$7,$F224&lt;='2016 Overview'!$C$7),'2016 Overview'!$A$7,IF(AND($F224&gt;='2016 Overview'!$B$6,$F224&lt;='2016 Overview'!$C$6),'2016 Overview'!$A$6,IF(AND($F224&gt;='2016 Overview'!$B$5,$F224&lt;='2016 Overview'!$C$5),'2016 Overview'!$A$5,))))))))))))))</f>
        <v>J</v>
      </c>
      <c r="C224" s="35" t="s">
        <v>148</v>
      </c>
      <c r="D224" s="26"/>
      <c r="E224" s="35" t="s">
        <v>146</v>
      </c>
      <c r="F224" s="27">
        <v>75000</v>
      </c>
      <c r="G224" s="36">
        <f>H224/F224</f>
        <v>0.33333333333333331</v>
      </c>
      <c r="H224" s="27">
        <v>25000</v>
      </c>
      <c r="I224" s="27"/>
      <c r="J224" s="27">
        <v>0</v>
      </c>
      <c r="K224" s="27">
        <f>SUM(H224-J224)</f>
        <v>25000</v>
      </c>
      <c r="L224" s="28">
        <v>42186</v>
      </c>
      <c r="M224" s="28">
        <v>42537</v>
      </c>
      <c r="N224" s="37">
        <f>M224-L224</f>
        <v>351</v>
      </c>
      <c r="O224" s="38">
        <f>K224/N224</f>
        <v>71.225071225071218</v>
      </c>
    </row>
    <row r="225" spans="1:15" x14ac:dyDescent="0.25">
      <c r="A225" s="35">
        <v>2016</v>
      </c>
      <c r="B225" s="26" t="str">
        <f>IF(AND($F225&gt;='2016 Overview'!$B$18,$F225&lt;='2016 Overview'!$C$18),'2016 Overview'!$A$18,IF(AND($F225&gt;='2016 Overview'!$B$17,$F225&lt;='2016 Overview'!$C$17),'2016 Overview'!$A$17, IF(AND($F225&gt;='2016 Overview'!$B$16,$F225&lt;='2016 Overview'!$C$16),'2016 Overview'!$A$16, IF(AND($F225&gt;='2016 Overview'!$B$15,$F225&lt;='2016 Overview'!$C$15),'2016 Overview'!$A$15, IF(AND($F225&gt;='2016 Overview'!$B$14,$F225&lt;='2016 Overview'!$C$14),'2016 Overview'!$A$14, IF(AND($F225&gt;='2016 Overview'!$B$13,$F225&lt;='2016 Overview'!$C$13),'2016 Overview'!$A$13, IF(AND($F225&gt;='2016 Overview'!$B$12,$F225&lt;='2016 Overview'!$C$12),'2016 Overview'!$A$12,IF(AND($F225&gt;='2016 Overview'!$B$11,$F225&lt;='2016 Overview'!$C$11),'2016 Overview'!$A$11,IF(AND($F225&gt;='2016 Overview'!$B$10,$F225&lt;='2016 Overview'!$C$10),'2016 Overview'!$A$10,IF(AND($F225&gt;='2016 Overview'!$B$9,$F225&lt;='2016 Overview'!$C$9),'2016 Overview'!$A$9,IF(AND($F225&gt;='2016 Overview'!$B$8,$F225&lt;='2016 Overview'!$C$8),'2016 Overview'!$A$7,IF(AND($F225&gt;='2016 Overview'!$B$7,$F225&lt;='2016 Overview'!$C$7),'2016 Overview'!$A$7,IF(AND($F225&gt;='2016 Overview'!$B$6,$F225&lt;='2016 Overview'!$C$6),'2016 Overview'!$A$6,IF(AND($F225&gt;='2016 Overview'!$B$5,$F225&lt;='2016 Overview'!$C$5),'2016 Overview'!$A$5,))))))))))))))</f>
        <v>M</v>
      </c>
      <c r="C225" s="35" t="s">
        <v>148</v>
      </c>
      <c r="D225" s="26"/>
      <c r="E225" s="35" t="s">
        <v>146</v>
      </c>
      <c r="F225" s="27">
        <v>17000</v>
      </c>
      <c r="G225" s="36">
        <f>H225/F225</f>
        <v>0.33333294117647055</v>
      </c>
      <c r="H225" s="27">
        <v>5666.66</v>
      </c>
      <c r="I225" s="27"/>
      <c r="J225" s="27">
        <v>0</v>
      </c>
      <c r="K225" s="27">
        <f>SUM(H225-J225)</f>
        <v>5666.66</v>
      </c>
      <c r="L225" s="28">
        <v>42313</v>
      </c>
      <c r="M225" s="28">
        <v>42537</v>
      </c>
      <c r="N225" s="37">
        <f>M225-L225</f>
        <v>224</v>
      </c>
      <c r="O225" s="38">
        <f>K225/N225</f>
        <v>25.297589285714285</v>
      </c>
    </row>
    <row r="226" spans="1:15" x14ac:dyDescent="0.25">
      <c r="A226" s="35">
        <v>2016</v>
      </c>
      <c r="B226" s="26" t="str">
        <f>IF(AND($F226&gt;='2016 Overview'!$B$18,$F226&lt;='2016 Overview'!$C$18),'2016 Overview'!$A$18,IF(AND($F226&gt;='2016 Overview'!$B$17,$F226&lt;='2016 Overview'!$C$17),'2016 Overview'!$A$17, IF(AND($F226&gt;='2016 Overview'!$B$16,$F226&lt;='2016 Overview'!$C$16),'2016 Overview'!$A$16, IF(AND($F226&gt;='2016 Overview'!$B$15,$F226&lt;='2016 Overview'!$C$15),'2016 Overview'!$A$15, IF(AND($F226&gt;='2016 Overview'!$B$14,$F226&lt;='2016 Overview'!$C$14),'2016 Overview'!$A$14, IF(AND($F226&gt;='2016 Overview'!$B$13,$F226&lt;='2016 Overview'!$C$13),'2016 Overview'!$A$13, IF(AND($F226&gt;='2016 Overview'!$B$12,$F226&lt;='2016 Overview'!$C$12),'2016 Overview'!$A$12,IF(AND($F226&gt;='2016 Overview'!$B$11,$F226&lt;='2016 Overview'!$C$11),'2016 Overview'!$A$11,IF(AND($F226&gt;='2016 Overview'!$B$10,$F226&lt;='2016 Overview'!$C$10),'2016 Overview'!$A$10,IF(AND($F226&gt;='2016 Overview'!$B$9,$F226&lt;='2016 Overview'!$C$9),'2016 Overview'!$A$9,IF(AND($F226&gt;='2016 Overview'!$B$8,$F226&lt;='2016 Overview'!$C$8),'2016 Overview'!$A$7,IF(AND($F226&gt;='2016 Overview'!$B$7,$F226&lt;='2016 Overview'!$C$7),'2016 Overview'!$A$7,IF(AND($F226&gt;='2016 Overview'!$B$6,$F226&lt;='2016 Overview'!$C$6),'2016 Overview'!$A$6,IF(AND($F226&gt;='2016 Overview'!$B$5,$F226&lt;='2016 Overview'!$C$5),'2016 Overview'!$A$5,))))))))))))))</f>
        <v>L</v>
      </c>
      <c r="C226" s="35" t="s">
        <v>148</v>
      </c>
      <c r="D226" s="26"/>
      <c r="E226" s="35" t="s">
        <v>146</v>
      </c>
      <c r="F226" s="27">
        <v>44500</v>
      </c>
      <c r="G226" s="36">
        <f>H226/F226</f>
        <v>0.33333325842696632</v>
      </c>
      <c r="H226" s="27">
        <v>14833.33</v>
      </c>
      <c r="I226" s="27"/>
      <c r="J226" s="27">
        <v>-3333.33</v>
      </c>
      <c r="K226" s="27">
        <f>SUM(H226-J226)</f>
        <v>18166.66</v>
      </c>
      <c r="L226" s="28">
        <v>41012</v>
      </c>
      <c r="M226" s="28">
        <v>42541</v>
      </c>
      <c r="N226" s="37">
        <f>M226-L226</f>
        <v>1529</v>
      </c>
      <c r="O226" s="38">
        <f>K226/N226</f>
        <v>11.881399607586658</v>
      </c>
    </row>
    <row r="227" spans="1:15" x14ac:dyDescent="0.25">
      <c r="A227" s="35">
        <v>2016</v>
      </c>
      <c r="B227" s="26" t="str">
        <f>IF(AND($F227&gt;='2016 Overview'!$B$18,$F227&lt;='2016 Overview'!$C$18),'2016 Overview'!$A$18,IF(AND($F227&gt;='2016 Overview'!$B$17,$F227&lt;='2016 Overview'!$C$17),'2016 Overview'!$A$17, IF(AND($F227&gt;='2016 Overview'!$B$16,$F227&lt;='2016 Overview'!$C$16),'2016 Overview'!$A$16, IF(AND($F227&gt;='2016 Overview'!$B$15,$F227&lt;='2016 Overview'!$C$15),'2016 Overview'!$A$15, IF(AND($F227&gt;='2016 Overview'!$B$14,$F227&lt;='2016 Overview'!$C$14),'2016 Overview'!$A$14, IF(AND($F227&gt;='2016 Overview'!$B$13,$F227&lt;='2016 Overview'!$C$13),'2016 Overview'!$A$13, IF(AND($F227&gt;='2016 Overview'!$B$12,$F227&lt;='2016 Overview'!$C$12),'2016 Overview'!$A$12,IF(AND($F227&gt;='2016 Overview'!$B$11,$F227&lt;='2016 Overview'!$C$11),'2016 Overview'!$A$11,IF(AND($F227&gt;='2016 Overview'!$B$10,$F227&lt;='2016 Overview'!$C$10),'2016 Overview'!$A$10,IF(AND($F227&gt;='2016 Overview'!$B$9,$F227&lt;='2016 Overview'!$C$9),'2016 Overview'!$A$9,IF(AND($F227&gt;='2016 Overview'!$B$8,$F227&lt;='2016 Overview'!$C$8),'2016 Overview'!$A$7,IF(AND($F227&gt;='2016 Overview'!$B$7,$F227&lt;='2016 Overview'!$C$7),'2016 Overview'!$A$7,IF(AND($F227&gt;='2016 Overview'!$B$6,$F227&lt;='2016 Overview'!$C$6),'2016 Overview'!$A$6,IF(AND($F227&gt;='2016 Overview'!$B$5,$F227&lt;='2016 Overview'!$C$5),'2016 Overview'!$A$5,))))))))))))))</f>
        <v>N</v>
      </c>
      <c r="C227" s="35" t="s">
        <v>148</v>
      </c>
      <c r="D227" s="51" t="s">
        <v>38</v>
      </c>
      <c r="E227" s="35" t="s">
        <v>146</v>
      </c>
      <c r="F227" s="27">
        <f>H227*3</f>
        <v>6000.0299999999988</v>
      </c>
      <c r="G227" s="36">
        <f>H227/F227</f>
        <v>0.33333333333333337</v>
      </c>
      <c r="H227" s="27">
        <f>I227+K227</f>
        <v>2000.0099999999998</v>
      </c>
      <c r="I227" s="27">
        <f>K227*2</f>
        <v>1333.34</v>
      </c>
      <c r="J227" s="27"/>
      <c r="K227" s="27">
        <v>666.67</v>
      </c>
      <c r="L227" s="28" t="s">
        <v>97</v>
      </c>
      <c r="M227" s="28" t="s">
        <v>98</v>
      </c>
      <c r="N227" s="37">
        <f>M227-L227</f>
        <v>109</v>
      </c>
      <c r="O227" s="38">
        <f>K227/N227</f>
        <v>6.1162385321100912</v>
      </c>
    </row>
    <row r="228" spans="1:15" x14ac:dyDescent="0.25">
      <c r="A228" s="35">
        <v>2016</v>
      </c>
      <c r="B228" s="26" t="str">
        <f>IF(AND($F228&gt;='2016 Overview'!$B$18,$F228&lt;='2016 Overview'!$C$18),'2016 Overview'!$A$18,IF(AND($F228&gt;='2016 Overview'!$B$17,$F228&lt;='2016 Overview'!$C$17),'2016 Overview'!$A$17, IF(AND($F228&gt;='2016 Overview'!$B$16,$F228&lt;='2016 Overview'!$C$16),'2016 Overview'!$A$16, IF(AND($F228&gt;='2016 Overview'!$B$15,$F228&lt;='2016 Overview'!$C$15),'2016 Overview'!$A$15, IF(AND($F228&gt;='2016 Overview'!$B$14,$F228&lt;='2016 Overview'!$C$14),'2016 Overview'!$A$14, IF(AND($F228&gt;='2016 Overview'!$B$13,$F228&lt;='2016 Overview'!$C$13),'2016 Overview'!$A$13, IF(AND($F228&gt;='2016 Overview'!$B$12,$F228&lt;='2016 Overview'!$C$12),'2016 Overview'!$A$12,IF(AND($F228&gt;='2016 Overview'!$B$11,$F228&lt;='2016 Overview'!$C$11),'2016 Overview'!$A$11,IF(AND($F228&gt;='2016 Overview'!$B$10,$F228&lt;='2016 Overview'!$C$10),'2016 Overview'!$A$10,IF(AND($F228&gt;='2016 Overview'!$B$9,$F228&lt;='2016 Overview'!$C$9),'2016 Overview'!$A$9,IF(AND($F228&gt;='2016 Overview'!$B$8,$F228&lt;='2016 Overview'!$C$8),'2016 Overview'!$A$7,IF(AND($F228&gt;='2016 Overview'!$B$7,$F228&lt;='2016 Overview'!$C$7),'2016 Overview'!$A$7,IF(AND($F228&gt;='2016 Overview'!$B$6,$F228&lt;='2016 Overview'!$C$6),'2016 Overview'!$A$6,IF(AND($F228&gt;='2016 Overview'!$B$5,$F228&lt;='2016 Overview'!$C$5),'2016 Overview'!$A$5,))))))))))))))</f>
        <v>N</v>
      </c>
      <c r="C228" s="35" t="s">
        <v>148</v>
      </c>
      <c r="D228" s="26"/>
      <c r="E228" s="35" t="s">
        <v>146</v>
      </c>
      <c r="F228" s="27">
        <v>5800</v>
      </c>
      <c r="G228" s="36">
        <f>H228/F228</f>
        <v>0.33333275862068962</v>
      </c>
      <c r="H228" s="27">
        <v>1933.33</v>
      </c>
      <c r="I228" s="27"/>
      <c r="J228" s="27">
        <v>-250</v>
      </c>
      <c r="K228" s="27">
        <f>SUM(H228-J228)</f>
        <v>2183.33</v>
      </c>
      <c r="L228" s="28">
        <v>42230</v>
      </c>
      <c r="M228" s="28">
        <v>42541</v>
      </c>
      <c r="N228" s="37">
        <f>M228-L228</f>
        <v>311</v>
      </c>
      <c r="O228" s="38">
        <f>K228/N228</f>
        <v>7.0203536977491963</v>
      </c>
    </row>
    <row r="229" spans="1:15" x14ac:dyDescent="0.25">
      <c r="A229" s="35">
        <v>2016</v>
      </c>
      <c r="B229" s="26">
        <f>IF(AND($F229&gt;='2016 Overview'!$B$18,$F229&lt;='2016 Overview'!$C$18),'2016 Overview'!$A$18,IF(AND($F229&gt;='2016 Overview'!$B$17,$F229&lt;='2016 Overview'!$C$17),'2016 Overview'!$A$17, IF(AND($F229&gt;='2016 Overview'!$B$16,$F229&lt;='2016 Overview'!$C$16),'2016 Overview'!$A$16, IF(AND($F229&gt;='2016 Overview'!$B$15,$F229&lt;='2016 Overview'!$C$15),'2016 Overview'!$A$15, IF(AND($F229&gt;='2016 Overview'!$B$14,$F229&lt;='2016 Overview'!$C$14),'2016 Overview'!$A$14, IF(AND($F229&gt;='2016 Overview'!$B$13,$F229&lt;='2016 Overview'!$C$13),'2016 Overview'!$A$13, IF(AND($F229&gt;='2016 Overview'!$B$12,$F229&lt;='2016 Overview'!$C$12),'2016 Overview'!$A$12,IF(AND($F229&gt;='2016 Overview'!$B$11,$F229&lt;='2016 Overview'!$C$11),'2016 Overview'!$A$11,IF(AND($F229&gt;='2016 Overview'!$B$10,$F229&lt;='2016 Overview'!$C$10),'2016 Overview'!$A$10,IF(AND($F229&gt;='2016 Overview'!$B$9,$F229&lt;='2016 Overview'!$C$9),'2016 Overview'!$A$9,IF(AND($F229&gt;='2016 Overview'!$B$8,$F229&lt;='2016 Overview'!$C$8),'2016 Overview'!$A$7,IF(AND($F229&gt;='2016 Overview'!$B$7,$F229&lt;='2016 Overview'!$C$7),'2016 Overview'!$A$7,IF(AND($F229&gt;='2016 Overview'!$B$6,$F229&lt;='2016 Overview'!$C$6),'2016 Overview'!$A$6,IF(AND($F229&gt;='2016 Overview'!$B$5,$F229&lt;='2016 Overview'!$C$5),'2016 Overview'!$A$5,))))))))))))))</f>
        <v>0</v>
      </c>
      <c r="C229" s="35" t="s">
        <v>148</v>
      </c>
      <c r="D229" s="26"/>
      <c r="E229" s="35" t="s">
        <v>146</v>
      </c>
      <c r="F229" s="27">
        <v>50000</v>
      </c>
      <c r="G229" s="36">
        <f>H229/F229</f>
        <v>0.3333332</v>
      </c>
      <c r="H229" s="27">
        <v>16666.66</v>
      </c>
      <c r="I229" s="27"/>
      <c r="J229" s="27">
        <v>-500</v>
      </c>
      <c r="K229" s="27">
        <f>SUM(H229-J229)</f>
        <v>17166.66</v>
      </c>
      <c r="L229" s="28">
        <v>41558</v>
      </c>
      <c r="M229" s="28">
        <v>42545</v>
      </c>
      <c r="N229" s="37">
        <f>M229-L229</f>
        <v>987</v>
      </c>
      <c r="O229" s="38">
        <f>K229/N229</f>
        <v>17.392765957446809</v>
      </c>
    </row>
    <row r="230" spans="1:15" x14ac:dyDescent="0.25">
      <c r="A230" s="35">
        <v>2016</v>
      </c>
      <c r="B230" s="26">
        <f>IF(AND($F230&gt;='2016 Overview'!$B$18,$F230&lt;='2016 Overview'!$C$18),'2016 Overview'!$A$18,IF(AND($F230&gt;='2016 Overview'!$B$17,$F230&lt;='2016 Overview'!$C$17),'2016 Overview'!$A$17, IF(AND($F230&gt;='2016 Overview'!$B$16,$F230&lt;='2016 Overview'!$C$16),'2016 Overview'!$A$16, IF(AND($F230&gt;='2016 Overview'!$B$15,$F230&lt;='2016 Overview'!$C$15),'2016 Overview'!$A$15, IF(AND($F230&gt;='2016 Overview'!$B$14,$F230&lt;='2016 Overview'!$C$14),'2016 Overview'!$A$14, IF(AND($F230&gt;='2016 Overview'!$B$13,$F230&lt;='2016 Overview'!$C$13),'2016 Overview'!$A$13, IF(AND($F230&gt;='2016 Overview'!$B$12,$F230&lt;='2016 Overview'!$C$12),'2016 Overview'!$A$12,IF(AND($F230&gt;='2016 Overview'!$B$11,$F230&lt;='2016 Overview'!$C$11),'2016 Overview'!$A$11,IF(AND($F230&gt;='2016 Overview'!$B$10,$F230&lt;='2016 Overview'!$C$10),'2016 Overview'!$A$10,IF(AND($F230&gt;='2016 Overview'!$B$9,$F230&lt;='2016 Overview'!$C$9),'2016 Overview'!$A$9,IF(AND($F230&gt;='2016 Overview'!$B$8,$F230&lt;='2016 Overview'!$C$8),'2016 Overview'!$A$7,IF(AND($F230&gt;='2016 Overview'!$B$7,$F230&lt;='2016 Overview'!$C$7),'2016 Overview'!$A$7,IF(AND($F230&gt;='2016 Overview'!$B$6,$F230&lt;='2016 Overview'!$C$6),'2016 Overview'!$A$6,IF(AND($F230&gt;='2016 Overview'!$B$5,$F230&lt;='2016 Overview'!$C$5),'2016 Overview'!$A$5,))))))))))))))</f>
        <v>0</v>
      </c>
      <c r="C230" s="35" t="s">
        <v>148</v>
      </c>
      <c r="D230" s="26"/>
      <c r="E230" s="35" t="s">
        <v>146</v>
      </c>
      <c r="F230" s="27">
        <v>50285.16</v>
      </c>
      <c r="G230" s="36">
        <f>H230/F230</f>
        <v>0.33333333333333331</v>
      </c>
      <c r="H230" s="27">
        <v>16761.72</v>
      </c>
      <c r="I230" s="27"/>
      <c r="J230" s="27">
        <v>0</v>
      </c>
      <c r="K230" s="27">
        <f>SUM(H230-J230)</f>
        <v>16761.72</v>
      </c>
      <c r="L230" s="28">
        <v>42129</v>
      </c>
      <c r="M230" s="28">
        <v>42550</v>
      </c>
      <c r="N230" s="37">
        <f>M230-L230</f>
        <v>421</v>
      </c>
      <c r="O230" s="38">
        <f>K230/N230</f>
        <v>39.81406175771972</v>
      </c>
    </row>
    <row r="231" spans="1:15" x14ac:dyDescent="0.25">
      <c r="A231" s="35">
        <v>2016</v>
      </c>
      <c r="B231" s="26" t="str">
        <f>IF(AND($F231&gt;='2016 Overview'!$B$18,$F231&lt;='2016 Overview'!$C$18),'2016 Overview'!$A$18,IF(AND($F231&gt;='2016 Overview'!$B$17,$F231&lt;='2016 Overview'!$C$17),'2016 Overview'!$A$17, IF(AND($F231&gt;='2016 Overview'!$B$16,$F231&lt;='2016 Overview'!$C$16),'2016 Overview'!$A$16, IF(AND($F231&gt;='2016 Overview'!$B$15,$F231&lt;='2016 Overview'!$C$15),'2016 Overview'!$A$15, IF(AND($F231&gt;='2016 Overview'!$B$14,$F231&lt;='2016 Overview'!$C$14),'2016 Overview'!$A$14, IF(AND($F231&gt;='2016 Overview'!$B$13,$F231&lt;='2016 Overview'!$C$13),'2016 Overview'!$A$13, IF(AND($F231&gt;='2016 Overview'!$B$12,$F231&lt;='2016 Overview'!$C$12),'2016 Overview'!$A$12,IF(AND($F231&gt;='2016 Overview'!$B$11,$F231&lt;='2016 Overview'!$C$11),'2016 Overview'!$A$11,IF(AND($F231&gt;='2016 Overview'!$B$10,$F231&lt;='2016 Overview'!$C$10),'2016 Overview'!$A$10,IF(AND($F231&gt;='2016 Overview'!$B$9,$F231&lt;='2016 Overview'!$C$9),'2016 Overview'!$A$9,IF(AND($F231&gt;='2016 Overview'!$B$8,$F231&lt;='2016 Overview'!$C$8),'2016 Overview'!$A$7,IF(AND($F231&gt;='2016 Overview'!$B$7,$F231&lt;='2016 Overview'!$C$7),'2016 Overview'!$A$7,IF(AND($F231&gt;='2016 Overview'!$B$6,$F231&lt;='2016 Overview'!$C$6),'2016 Overview'!$A$6,IF(AND($F231&gt;='2016 Overview'!$B$5,$F231&lt;='2016 Overview'!$C$5),'2016 Overview'!$A$5,))))))))))))))</f>
        <v>N</v>
      </c>
      <c r="C231" s="35" t="s">
        <v>148</v>
      </c>
      <c r="D231" s="51" t="s">
        <v>38</v>
      </c>
      <c r="E231" s="35" t="s">
        <v>146</v>
      </c>
      <c r="F231" s="27">
        <f>H231*3</f>
        <v>8399.9700000000012</v>
      </c>
      <c r="G231" s="36">
        <f>H231/F231</f>
        <v>0.33333333333333331</v>
      </c>
      <c r="H231" s="27">
        <f>I231+K231</f>
        <v>2799.9900000000002</v>
      </c>
      <c r="I231" s="27">
        <f>K231*2</f>
        <v>1866.66</v>
      </c>
      <c r="J231" s="27"/>
      <c r="K231" s="27">
        <v>933.33</v>
      </c>
      <c r="L231" s="28" t="s">
        <v>129</v>
      </c>
      <c r="M231" s="28" t="s">
        <v>130</v>
      </c>
      <c r="N231" s="37">
        <f>M231-L231</f>
        <v>1898</v>
      </c>
      <c r="O231" s="38">
        <f>K231/N231</f>
        <v>0.49174394099051638</v>
      </c>
    </row>
    <row r="232" spans="1:15" x14ac:dyDescent="0.25">
      <c r="A232" s="35">
        <v>2016</v>
      </c>
      <c r="B232" s="26" t="str">
        <f>IF(AND($F232&gt;='2016 Overview'!$B$18,$F232&lt;='2016 Overview'!$C$18),'2016 Overview'!$A$18,IF(AND($F232&gt;='2016 Overview'!$B$17,$F232&lt;='2016 Overview'!$C$17),'2016 Overview'!$A$17, IF(AND($F232&gt;='2016 Overview'!$B$16,$F232&lt;='2016 Overview'!$C$16),'2016 Overview'!$A$16, IF(AND($F232&gt;='2016 Overview'!$B$15,$F232&lt;='2016 Overview'!$C$15),'2016 Overview'!$A$15, IF(AND($F232&gt;='2016 Overview'!$B$14,$F232&lt;='2016 Overview'!$C$14),'2016 Overview'!$A$14, IF(AND($F232&gt;='2016 Overview'!$B$13,$F232&lt;='2016 Overview'!$C$13),'2016 Overview'!$A$13, IF(AND($F232&gt;='2016 Overview'!$B$12,$F232&lt;='2016 Overview'!$C$12),'2016 Overview'!$A$12,IF(AND($F232&gt;='2016 Overview'!$B$11,$F232&lt;='2016 Overview'!$C$11),'2016 Overview'!$A$11,IF(AND($F232&gt;='2016 Overview'!$B$10,$F232&lt;='2016 Overview'!$C$10),'2016 Overview'!$A$10,IF(AND($F232&gt;='2016 Overview'!$B$9,$F232&lt;='2016 Overview'!$C$9),'2016 Overview'!$A$9,IF(AND($F232&gt;='2016 Overview'!$B$8,$F232&lt;='2016 Overview'!$C$8),'2016 Overview'!$A$7,IF(AND($F232&gt;='2016 Overview'!$B$7,$F232&lt;='2016 Overview'!$C$7),'2016 Overview'!$A$7,IF(AND($F232&gt;='2016 Overview'!$B$6,$F232&lt;='2016 Overview'!$C$6),'2016 Overview'!$A$6,IF(AND($F232&gt;='2016 Overview'!$B$5,$F232&lt;='2016 Overview'!$C$5),'2016 Overview'!$A$5,))))))))))))))</f>
        <v>M</v>
      </c>
      <c r="C232" s="35" t="s">
        <v>148</v>
      </c>
      <c r="D232" s="26"/>
      <c r="E232" s="35" t="s">
        <v>146</v>
      </c>
      <c r="F232" s="27">
        <v>20000</v>
      </c>
      <c r="G232" s="36">
        <f>H232/F232</f>
        <v>0.33333299999999999</v>
      </c>
      <c r="H232" s="27">
        <v>6666.66</v>
      </c>
      <c r="I232" s="27"/>
      <c r="J232" s="27">
        <v>0</v>
      </c>
      <c r="K232" s="27">
        <f>SUM(H232-J232)</f>
        <v>6666.66</v>
      </c>
      <c r="L232" s="28">
        <v>41569</v>
      </c>
      <c r="M232" s="28">
        <v>42551</v>
      </c>
      <c r="N232" s="37">
        <f>M232-L232</f>
        <v>982</v>
      </c>
      <c r="O232" s="38">
        <f>K232/N232</f>
        <v>6.7888594704684317</v>
      </c>
    </row>
    <row r="233" spans="1:15" x14ac:dyDescent="0.25">
      <c r="A233" s="35">
        <v>2016</v>
      </c>
      <c r="B233" s="26" t="str">
        <f>IF(AND($F233&gt;='2016 Overview'!$B$18,$F233&lt;='2016 Overview'!$C$18),'2016 Overview'!$A$18,IF(AND($F233&gt;='2016 Overview'!$B$17,$F233&lt;='2016 Overview'!$C$17),'2016 Overview'!$A$17, IF(AND($F233&gt;='2016 Overview'!$B$16,$F233&lt;='2016 Overview'!$C$16),'2016 Overview'!$A$16, IF(AND($F233&gt;='2016 Overview'!$B$15,$F233&lt;='2016 Overview'!$C$15),'2016 Overview'!$A$15, IF(AND($F233&gt;='2016 Overview'!$B$14,$F233&lt;='2016 Overview'!$C$14),'2016 Overview'!$A$14, IF(AND($F233&gt;='2016 Overview'!$B$13,$F233&lt;='2016 Overview'!$C$13),'2016 Overview'!$A$13, IF(AND($F233&gt;='2016 Overview'!$B$12,$F233&lt;='2016 Overview'!$C$12),'2016 Overview'!$A$12,IF(AND($F233&gt;='2016 Overview'!$B$11,$F233&lt;='2016 Overview'!$C$11),'2016 Overview'!$A$11,IF(AND($F233&gt;='2016 Overview'!$B$10,$F233&lt;='2016 Overview'!$C$10),'2016 Overview'!$A$10,IF(AND($F233&gt;='2016 Overview'!$B$9,$F233&lt;='2016 Overview'!$C$9),'2016 Overview'!$A$9,IF(AND($F233&gt;='2016 Overview'!$B$8,$F233&lt;='2016 Overview'!$C$8),'2016 Overview'!$A$7,IF(AND($F233&gt;='2016 Overview'!$B$7,$F233&lt;='2016 Overview'!$C$7),'2016 Overview'!$A$7,IF(AND($F233&gt;='2016 Overview'!$B$6,$F233&lt;='2016 Overview'!$C$6),'2016 Overview'!$A$6,IF(AND($F233&gt;='2016 Overview'!$B$5,$F233&lt;='2016 Overview'!$C$5),'2016 Overview'!$A$5,))))))))))))))</f>
        <v>E</v>
      </c>
      <c r="C233" s="35" t="s">
        <v>148</v>
      </c>
      <c r="D233" s="26"/>
      <c r="E233" s="35" t="s">
        <v>146</v>
      </c>
      <c r="F233" s="27">
        <v>775000</v>
      </c>
      <c r="G233" s="36">
        <f>H233/F233</f>
        <v>0.33333332903225804</v>
      </c>
      <c r="H233" s="27">
        <v>258333.33</v>
      </c>
      <c r="I233" s="27"/>
      <c r="J233" s="27">
        <v>0</v>
      </c>
      <c r="K233" s="27">
        <f>SUM(H233-J233)</f>
        <v>258333.33</v>
      </c>
      <c r="L233" s="28">
        <v>41664</v>
      </c>
      <c r="M233" s="28">
        <v>42557</v>
      </c>
      <c r="N233" s="37">
        <f>M233-L233</f>
        <v>893</v>
      </c>
      <c r="O233" s="38">
        <f>K233/N233</f>
        <v>289.28704367301231</v>
      </c>
    </row>
    <row r="234" spans="1:15" x14ac:dyDescent="0.25">
      <c r="A234" s="35">
        <v>2016</v>
      </c>
      <c r="B234" s="26" t="str">
        <f>IF(AND($F234&gt;='2016 Overview'!$B$18,$F234&lt;='2016 Overview'!$C$18),'2016 Overview'!$A$18,IF(AND($F234&gt;='2016 Overview'!$B$17,$F234&lt;='2016 Overview'!$C$17),'2016 Overview'!$A$17, IF(AND($F234&gt;='2016 Overview'!$B$16,$F234&lt;='2016 Overview'!$C$16),'2016 Overview'!$A$16, IF(AND($F234&gt;='2016 Overview'!$B$15,$F234&lt;='2016 Overview'!$C$15),'2016 Overview'!$A$15, IF(AND($F234&gt;='2016 Overview'!$B$14,$F234&lt;='2016 Overview'!$C$14),'2016 Overview'!$A$14, IF(AND($F234&gt;='2016 Overview'!$B$13,$F234&lt;='2016 Overview'!$C$13),'2016 Overview'!$A$13, IF(AND($F234&gt;='2016 Overview'!$B$12,$F234&lt;='2016 Overview'!$C$12),'2016 Overview'!$A$12,IF(AND($F234&gt;='2016 Overview'!$B$11,$F234&lt;='2016 Overview'!$C$11),'2016 Overview'!$A$11,IF(AND($F234&gt;='2016 Overview'!$B$10,$F234&lt;='2016 Overview'!$C$10),'2016 Overview'!$A$10,IF(AND($F234&gt;='2016 Overview'!$B$9,$F234&lt;='2016 Overview'!$C$9),'2016 Overview'!$A$9,IF(AND($F234&gt;='2016 Overview'!$B$8,$F234&lt;='2016 Overview'!$C$8),'2016 Overview'!$A$7,IF(AND($F234&gt;='2016 Overview'!$B$7,$F234&lt;='2016 Overview'!$C$7),'2016 Overview'!$A$7,IF(AND($F234&gt;='2016 Overview'!$B$6,$F234&lt;='2016 Overview'!$C$6),'2016 Overview'!$A$6,IF(AND($F234&gt;='2016 Overview'!$B$5,$F234&lt;='2016 Overview'!$C$5),'2016 Overview'!$A$5,))))))))))))))</f>
        <v>I</v>
      </c>
      <c r="C234" s="35" t="s">
        <v>148</v>
      </c>
      <c r="D234" s="26"/>
      <c r="E234" s="35" t="s">
        <v>146</v>
      </c>
      <c r="F234" s="27">
        <v>150000</v>
      </c>
      <c r="G234" s="36">
        <f>H234/F234</f>
        <v>0.20821113333333333</v>
      </c>
      <c r="H234" s="27">
        <v>31231.67</v>
      </c>
      <c r="I234" s="27"/>
      <c r="J234" s="27">
        <v>0</v>
      </c>
      <c r="K234" s="27">
        <f>SUM(H234-J234)</f>
        <v>31231.67</v>
      </c>
      <c r="L234" s="28">
        <v>41537</v>
      </c>
      <c r="M234" s="28">
        <v>42557</v>
      </c>
      <c r="N234" s="37">
        <f>M234-L234</f>
        <v>1020</v>
      </c>
      <c r="O234" s="38">
        <f>K234/N234</f>
        <v>30.619284313725487</v>
      </c>
    </row>
    <row r="235" spans="1:15" x14ac:dyDescent="0.25">
      <c r="A235" s="35">
        <v>2016</v>
      </c>
      <c r="B235" s="26" t="str">
        <f>IF(AND($F235&gt;='2016 Overview'!$B$18,$F235&lt;='2016 Overview'!$C$18),'2016 Overview'!$A$18,IF(AND($F235&gt;='2016 Overview'!$B$17,$F235&lt;='2016 Overview'!$C$17),'2016 Overview'!$A$17, IF(AND($F235&gt;='2016 Overview'!$B$16,$F235&lt;='2016 Overview'!$C$16),'2016 Overview'!$A$16, IF(AND($F235&gt;='2016 Overview'!$B$15,$F235&lt;='2016 Overview'!$C$15),'2016 Overview'!$A$15, IF(AND($F235&gt;='2016 Overview'!$B$14,$F235&lt;='2016 Overview'!$C$14),'2016 Overview'!$A$14, IF(AND($F235&gt;='2016 Overview'!$B$13,$F235&lt;='2016 Overview'!$C$13),'2016 Overview'!$A$13, IF(AND($F235&gt;='2016 Overview'!$B$12,$F235&lt;='2016 Overview'!$C$12),'2016 Overview'!$A$12,IF(AND($F235&gt;='2016 Overview'!$B$11,$F235&lt;='2016 Overview'!$C$11),'2016 Overview'!$A$11,IF(AND($F235&gt;='2016 Overview'!$B$10,$F235&lt;='2016 Overview'!$C$10),'2016 Overview'!$A$10,IF(AND($F235&gt;='2016 Overview'!$B$9,$F235&lt;='2016 Overview'!$C$9),'2016 Overview'!$A$9,IF(AND($F235&gt;='2016 Overview'!$B$8,$F235&lt;='2016 Overview'!$C$8),'2016 Overview'!$A$7,IF(AND($F235&gt;='2016 Overview'!$B$7,$F235&lt;='2016 Overview'!$C$7),'2016 Overview'!$A$7,IF(AND($F235&gt;='2016 Overview'!$B$6,$F235&lt;='2016 Overview'!$C$6),'2016 Overview'!$A$6,IF(AND($F235&gt;='2016 Overview'!$B$5,$F235&lt;='2016 Overview'!$C$5),'2016 Overview'!$A$5,))))))))))))))</f>
        <v>G</v>
      </c>
      <c r="C235" s="35" t="s">
        <v>148</v>
      </c>
      <c r="D235" s="26"/>
      <c r="E235" s="35" t="s">
        <v>146</v>
      </c>
      <c r="F235" s="27">
        <v>300000</v>
      </c>
      <c r="G235" s="36">
        <f>H235/F235</f>
        <v>0.33333333333333331</v>
      </c>
      <c r="H235" s="27">
        <v>100000</v>
      </c>
      <c r="I235" s="27"/>
      <c r="J235" s="27">
        <v>0</v>
      </c>
      <c r="K235" s="27">
        <f>SUM(H235-J235)</f>
        <v>100000</v>
      </c>
      <c r="L235" s="28">
        <v>41424</v>
      </c>
      <c r="M235" s="28">
        <v>42559</v>
      </c>
      <c r="N235" s="37">
        <f>M235-L235</f>
        <v>1135</v>
      </c>
      <c r="O235" s="38">
        <f>K235/N235</f>
        <v>88.105726872246692</v>
      </c>
    </row>
    <row r="236" spans="1:15" x14ac:dyDescent="0.25">
      <c r="A236" s="35">
        <v>2016</v>
      </c>
      <c r="B236" s="26" t="str">
        <f>IF(AND($F236&gt;='2016 Overview'!$B$18,$F236&lt;='2016 Overview'!$C$18),'2016 Overview'!$A$18,IF(AND($F236&gt;='2016 Overview'!$B$17,$F236&lt;='2016 Overview'!$C$17),'2016 Overview'!$A$17, IF(AND($F236&gt;='2016 Overview'!$B$16,$F236&lt;='2016 Overview'!$C$16),'2016 Overview'!$A$16, IF(AND($F236&gt;='2016 Overview'!$B$15,$F236&lt;='2016 Overview'!$C$15),'2016 Overview'!$A$15, IF(AND($F236&gt;='2016 Overview'!$B$14,$F236&lt;='2016 Overview'!$C$14),'2016 Overview'!$A$14, IF(AND($F236&gt;='2016 Overview'!$B$13,$F236&lt;='2016 Overview'!$C$13),'2016 Overview'!$A$13, IF(AND($F236&gt;='2016 Overview'!$B$12,$F236&lt;='2016 Overview'!$C$12),'2016 Overview'!$A$12,IF(AND($F236&gt;='2016 Overview'!$B$11,$F236&lt;='2016 Overview'!$C$11),'2016 Overview'!$A$11,IF(AND($F236&gt;='2016 Overview'!$B$10,$F236&lt;='2016 Overview'!$C$10),'2016 Overview'!$A$10,IF(AND($F236&gt;='2016 Overview'!$B$9,$F236&lt;='2016 Overview'!$C$9),'2016 Overview'!$A$9,IF(AND($F236&gt;='2016 Overview'!$B$8,$F236&lt;='2016 Overview'!$C$8),'2016 Overview'!$A$7,IF(AND($F236&gt;='2016 Overview'!$B$7,$F236&lt;='2016 Overview'!$C$7),'2016 Overview'!$A$7,IF(AND($F236&gt;='2016 Overview'!$B$6,$F236&lt;='2016 Overview'!$C$6),'2016 Overview'!$A$6,IF(AND($F236&gt;='2016 Overview'!$B$5,$F236&lt;='2016 Overview'!$C$5),'2016 Overview'!$A$5,))))))))))))))</f>
        <v>G</v>
      </c>
      <c r="C236" s="35" t="s">
        <v>148</v>
      </c>
      <c r="D236" s="26"/>
      <c r="E236" s="35" t="s">
        <v>146</v>
      </c>
      <c r="F236" s="27">
        <v>300000</v>
      </c>
      <c r="G236" s="36">
        <f>H236/F236</f>
        <v>0.33333333333333331</v>
      </c>
      <c r="H236" s="27">
        <v>100000</v>
      </c>
      <c r="I236" s="27"/>
      <c r="J236" s="27">
        <v>0</v>
      </c>
      <c r="K236" s="27">
        <f>SUM(H236-J236)</f>
        <v>100000</v>
      </c>
      <c r="L236" s="28">
        <v>41424</v>
      </c>
      <c r="M236" s="28">
        <v>42559</v>
      </c>
      <c r="N236" s="37">
        <f>M236-L236</f>
        <v>1135</v>
      </c>
      <c r="O236" s="38">
        <f>K236/N236</f>
        <v>88.105726872246692</v>
      </c>
    </row>
    <row r="237" spans="1:15" x14ac:dyDescent="0.25">
      <c r="A237" s="35">
        <v>2016</v>
      </c>
      <c r="B237" s="26" t="str">
        <f>IF(AND($F237&gt;='2016 Overview'!$B$18,$F237&lt;='2016 Overview'!$C$18),'2016 Overview'!$A$18,IF(AND($F237&gt;='2016 Overview'!$B$17,$F237&lt;='2016 Overview'!$C$17),'2016 Overview'!$A$17, IF(AND($F237&gt;='2016 Overview'!$B$16,$F237&lt;='2016 Overview'!$C$16),'2016 Overview'!$A$16, IF(AND($F237&gt;='2016 Overview'!$B$15,$F237&lt;='2016 Overview'!$C$15),'2016 Overview'!$A$15, IF(AND($F237&gt;='2016 Overview'!$B$14,$F237&lt;='2016 Overview'!$C$14),'2016 Overview'!$A$14, IF(AND($F237&gt;='2016 Overview'!$B$13,$F237&lt;='2016 Overview'!$C$13),'2016 Overview'!$A$13, IF(AND($F237&gt;='2016 Overview'!$B$12,$F237&lt;='2016 Overview'!$C$12),'2016 Overview'!$A$12,IF(AND($F237&gt;='2016 Overview'!$B$11,$F237&lt;='2016 Overview'!$C$11),'2016 Overview'!$A$11,IF(AND($F237&gt;='2016 Overview'!$B$10,$F237&lt;='2016 Overview'!$C$10),'2016 Overview'!$A$10,IF(AND($F237&gt;='2016 Overview'!$B$9,$F237&lt;='2016 Overview'!$C$9),'2016 Overview'!$A$9,IF(AND($F237&gt;='2016 Overview'!$B$8,$F237&lt;='2016 Overview'!$C$8),'2016 Overview'!$A$7,IF(AND($F237&gt;='2016 Overview'!$B$7,$F237&lt;='2016 Overview'!$C$7),'2016 Overview'!$A$7,IF(AND($F237&gt;='2016 Overview'!$B$6,$F237&lt;='2016 Overview'!$C$6),'2016 Overview'!$A$6,IF(AND($F237&gt;='2016 Overview'!$B$5,$F237&lt;='2016 Overview'!$C$5),'2016 Overview'!$A$5,))))))))))))))</f>
        <v>N</v>
      </c>
      <c r="C237" s="35" t="s">
        <v>148</v>
      </c>
      <c r="D237" s="51" t="s">
        <v>38</v>
      </c>
      <c r="E237" s="35" t="s">
        <v>146</v>
      </c>
      <c r="F237" s="27">
        <f>H237*3</f>
        <v>8399.9700000000012</v>
      </c>
      <c r="G237" s="36">
        <f>H237/F237</f>
        <v>0.33333333333333331</v>
      </c>
      <c r="H237" s="27">
        <f>I237+K237</f>
        <v>2799.9900000000002</v>
      </c>
      <c r="I237" s="27">
        <f>K237*2</f>
        <v>1866.66</v>
      </c>
      <c r="J237" s="27"/>
      <c r="K237" s="27">
        <v>933.33</v>
      </c>
      <c r="L237" s="28" t="s">
        <v>77</v>
      </c>
      <c r="M237" s="28" t="s">
        <v>78</v>
      </c>
      <c r="N237" s="37">
        <f>M237-L237</f>
        <v>1</v>
      </c>
      <c r="O237" s="38">
        <f>K237/N237</f>
        <v>933.33</v>
      </c>
    </row>
    <row r="238" spans="1:15" x14ac:dyDescent="0.25">
      <c r="A238" s="35">
        <v>2016</v>
      </c>
      <c r="B238" s="26">
        <f>IF(AND($F238&gt;='2016 Overview'!$B$18,$F238&lt;='2016 Overview'!$C$18),'2016 Overview'!$A$18,IF(AND($F238&gt;='2016 Overview'!$B$17,$F238&lt;='2016 Overview'!$C$17),'2016 Overview'!$A$17, IF(AND($F238&gt;='2016 Overview'!$B$16,$F238&lt;='2016 Overview'!$C$16),'2016 Overview'!$A$16, IF(AND($F238&gt;='2016 Overview'!$B$15,$F238&lt;='2016 Overview'!$C$15),'2016 Overview'!$A$15, IF(AND($F238&gt;='2016 Overview'!$B$14,$F238&lt;='2016 Overview'!$C$14),'2016 Overview'!$A$14, IF(AND($F238&gt;='2016 Overview'!$B$13,$F238&lt;='2016 Overview'!$C$13),'2016 Overview'!$A$13, IF(AND($F238&gt;='2016 Overview'!$B$12,$F238&lt;='2016 Overview'!$C$12),'2016 Overview'!$A$12,IF(AND($F238&gt;='2016 Overview'!$B$11,$F238&lt;='2016 Overview'!$C$11),'2016 Overview'!$A$11,IF(AND($F238&gt;='2016 Overview'!$B$10,$F238&lt;='2016 Overview'!$C$10),'2016 Overview'!$A$10,IF(AND($F238&gt;='2016 Overview'!$B$9,$F238&lt;='2016 Overview'!$C$9),'2016 Overview'!$A$9,IF(AND($F238&gt;='2016 Overview'!$B$8,$F238&lt;='2016 Overview'!$C$8),'2016 Overview'!$A$7,IF(AND($F238&gt;='2016 Overview'!$B$7,$F238&lt;='2016 Overview'!$C$7),'2016 Overview'!$A$7,IF(AND($F238&gt;='2016 Overview'!$B$6,$F238&lt;='2016 Overview'!$C$6),'2016 Overview'!$A$6,IF(AND($F238&gt;='2016 Overview'!$B$5,$F238&lt;='2016 Overview'!$C$5),'2016 Overview'!$A$5,))))))))))))))</f>
        <v>0</v>
      </c>
      <c r="C238" s="35" t="s">
        <v>148</v>
      </c>
      <c r="D238" s="26"/>
      <c r="E238" s="35" t="s">
        <v>146</v>
      </c>
      <c r="F238" s="27">
        <v>50000</v>
      </c>
      <c r="G238" s="36">
        <f>H238/F238</f>
        <v>0.3333332</v>
      </c>
      <c r="H238" s="27">
        <v>16666.66</v>
      </c>
      <c r="I238" s="27"/>
      <c r="J238" s="27">
        <v>0</v>
      </c>
      <c r="K238" s="27">
        <f>SUM(H238-J238)</f>
        <v>16666.66</v>
      </c>
      <c r="L238" s="28">
        <v>41675</v>
      </c>
      <c r="M238" s="28">
        <v>42569</v>
      </c>
      <c r="N238" s="37">
        <f>M238-L238</f>
        <v>894</v>
      </c>
      <c r="O238" s="38">
        <f>K238/N238</f>
        <v>18.642796420581654</v>
      </c>
    </row>
    <row r="239" spans="1:15" x14ac:dyDescent="0.25">
      <c r="A239" s="35">
        <v>2016</v>
      </c>
      <c r="B239" s="26" t="str">
        <f>IF(AND($F239&gt;='2016 Overview'!$B$18,$F239&lt;='2016 Overview'!$C$18),'2016 Overview'!$A$18,IF(AND($F239&gt;='2016 Overview'!$B$17,$F239&lt;='2016 Overview'!$C$17),'2016 Overview'!$A$17, IF(AND($F239&gt;='2016 Overview'!$B$16,$F239&lt;='2016 Overview'!$C$16),'2016 Overview'!$A$16, IF(AND($F239&gt;='2016 Overview'!$B$15,$F239&lt;='2016 Overview'!$C$15),'2016 Overview'!$A$15, IF(AND($F239&gt;='2016 Overview'!$B$14,$F239&lt;='2016 Overview'!$C$14),'2016 Overview'!$A$14, IF(AND($F239&gt;='2016 Overview'!$B$13,$F239&lt;='2016 Overview'!$C$13),'2016 Overview'!$A$13, IF(AND($F239&gt;='2016 Overview'!$B$12,$F239&lt;='2016 Overview'!$C$12),'2016 Overview'!$A$12,IF(AND($F239&gt;='2016 Overview'!$B$11,$F239&lt;='2016 Overview'!$C$11),'2016 Overview'!$A$11,IF(AND($F239&gt;='2016 Overview'!$B$10,$F239&lt;='2016 Overview'!$C$10),'2016 Overview'!$A$10,IF(AND($F239&gt;='2016 Overview'!$B$9,$F239&lt;='2016 Overview'!$C$9),'2016 Overview'!$A$9,IF(AND($F239&gt;='2016 Overview'!$B$8,$F239&lt;='2016 Overview'!$C$8),'2016 Overview'!$A$7,IF(AND($F239&gt;='2016 Overview'!$B$7,$F239&lt;='2016 Overview'!$C$7),'2016 Overview'!$A$7,IF(AND($F239&gt;='2016 Overview'!$B$6,$F239&lt;='2016 Overview'!$C$6),'2016 Overview'!$A$6,IF(AND($F239&gt;='2016 Overview'!$B$5,$F239&lt;='2016 Overview'!$C$5),'2016 Overview'!$A$5,))))))))))))))</f>
        <v>M</v>
      </c>
      <c r="C239" s="35" t="s">
        <v>148</v>
      </c>
      <c r="D239" s="51" t="s">
        <v>38</v>
      </c>
      <c r="E239" s="35" t="s">
        <v>146</v>
      </c>
      <c r="F239" s="27">
        <f>H239*3</f>
        <v>15499.98</v>
      </c>
      <c r="G239" s="36">
        <f>H239/F239</f>
        <v>0.33333333333333331</v>
      </c>
      <c r="H239" s="27">
        <f>I239+K239</f>
        <v>5166.66</v>
      </c>
      <c r="I239" s="27">
        <f>K239*2</f>
        <v>3444.44</v>
      </c>
      <c r="J239" s="27"/>
      <c r="K239" s="27">
        <v>1722.22</v>
      </c>
      <c r="L239" s="28" t="s">
        <v>41</v>
      </c>
      <c r="M239" s="28" t="s">
        <v>42</v>
      </c>
      <c r="N239" s="37">
        <f>M239-L239</f>
        <v>1102</v>
      </c>
      <c r="O239" s="38">
        <f>K239/N239</f>
        <v>1.5628130671506353</v>
      </c>
    </row>
    <row r="240" spans="1:15" x14ac:dyDescent="0.25">
      <c r="A240" s="35">
        <v>2016</v>
      </c>
      <c r="B240" s="26" t="str">
        <f>IF(AND($F240&gt;='2016 Overview'!$B$18,$F240&lt;='2016 Overview'!$C$18),'2016 Overview'!$A$18,IF(AND($F240&gt;='2016 Overview'!$B$17,$F240&lt;='2016 Overview'!$C$17),'2016 Overview'!$A$17, IF(AND($F240&gt;='2016 Overview'!$B$16,$F240&lt;='2016 Overview'!$C$16),'2016 Overview'!$A$16, IF(AND($F240&gt;='2016 Overview'!$B$15,$F240&lt;='2016 Overview'!$C$15),'2016 Overview'!$A$15, IF(AND($F240&gt;='2016 Overview'!$B$14,$F240&lt;='2016 Overview'!$C$14),'2016 Overview'!$A$14, IF(AND($F240&gt;='2016 Overview'!$B$13,$F240&lt;='2016 Overview'!$C$13),'2016 Overview'!$A$13, IF(AND($F240&gt;='2016 Overview'!$B$12,$F240&lt;='2016 Overview'!$C$12),'2016 Overview'!$A$12,IF(AND($F240&gt;='2016 Overview'!$B$11,$F240&lt;='2016 Overview'!$C$11),'2016 Overview'!$A$11,IF(AND($F240&gt;='2016 Overview'!$B$10,$F240&lt;='2016 Overview'!$C$10),'2016 Overview'!$A$10,IF(AND($F240&gt;='2016 Overview'!$B$9,$F240&lt;='2016 Overview'!$C$9),'2016 Overview'!$A$9,IF(AND($F240&gt;='2016 Overview'!$B$8,$F240&lt;='2016 Overview'!$C$8),'2016 Overview'!$A$7,IF(AND($F240&gt;='2016 Overview'!$B$7,$F240&lt;='2016 Overview'!$C$7),'2016 Overview'!$A$7,IF(AND($F240&gt;='2016 Overview'!$B$6,$F240&lt;='2016 Overview'!$C$6),'2016 Overview'!$A$6,IF(AND($F240&gt;='2016 Overview'!$B$5,$F240&lt;='2016 Overview'!$C$5),'2016 Overview'!$A$5,))))))))))))))</f>
        <v>G</v>
      </c>
      <c r="C240" s="35" t="s">
        <v>148</v>
      </c>
      <c r="D240" s="26"/>
      <c r="E240" s="35" t="s">
        <v>146</v>
      </c>
      <c r="F240" s="27">
        <v>305000</v>
      </c>
      <c r="G240" s="36">
        <f>H240/F240</f>
        <v>0.33333331147540984</v>
      </c>
      <c r="H240" s="27">
        <v>101666.66</v>
      </c>
      <c r="I240" s="27"/>
      <c r="J240" s="27">
        <v>-18333.330000000002</v>
      </c>
      <c r="K240" s="27">
        <f>SUM(H240-J240)</f>
        <v>119999.99</v>
      </c>
      <c r="L240" s="28">
        <v>41465</v>
      </c>
      <c r="M240" s="28">
        <v>42573</v>
      </c>
      <c r="N240" s="37">
        <f>M240-L240</f>
        <v>1108</v>
      </c>
      <c r="O240" s="38">
        <f>K240/N240</f>
        <v>108.30324007220217</v>
      </c>
    </row>
    <row r="241" spans="1:15" x14ac:dyDescent="0.25">
      <c r="A241" s="35">
        <v>2016</v>
      </c>
      <c r="B241" s="26" t="str">
        <f>IF(AND($F241&gt;='2016 Overview'!$B$18,$F241&lt;='2016 Overview'!$C$18),'2016 Overview'!$A$18,IF(AND($F241&gt;='2016 Overview'!$B$17,$F241&lt;='2016 Overview'!$C$17),'2016 Overview'!$A$17, IF(AND($F241&gt;='2016 Overview'!$B$16,$F241&lt;='2016 Overview'!$C$16),'2016 Overview'!$A$16, IF(AND($F241&gt;='2016 Overview'!$B$15,$F241&lt;='2016 Overview'!$C$15),'2016 Overview'!$A$15, IF(AND($F241&gt;='2016 Overview'!$B$14,$F241&lt;='2016 Overview'!$C$14),'2016 Overview'!$A$14, IF(AND($F241&gt;='2016 Overview'!$B$13,$F241&lt;='2016 Overview'!$C$13),'2016 Overview'!$A$13, IF(AND($F241&gt;='2016 Overview'!$B$12,$F241&lt;='2016 Overview'!$C$12),'2016 Overview'!$A$12,IF(AND($F241&gt;='2016 Overview'!$B$11,$F241&lt;='2016 Overview'!$C$11),'2016 Overview'!$A$11,IF(AND($F241&gt;='2016 Overview'!$B$10,$F241&lt;='2016 Overview'!$C$10),'2016 Overview'!$A$10,IF(AND($F241&gt;='2016 Overview'!$B$9,$F241&lt;='2016 Overview'!$C$9),'2016 Overview'!$A$9,IF(AND($F241&gt;='2016 Overview'!$B$8,$F241&lt;='2016 Overview'!$C$8),'2016 Overview'!$A$7,IF(AND($F241&gt;='2016 Overview'!$B$7,$F241&lt;='2016 Overview'!$C$7),'2016 Overview'!$A$7,IF(AND($F241&gt;='2016 Overview'!$B$6,$F241&lt;='2016 Overview'!$C$6),'2016 Overview'!$A$6,IF(AND($F241&gt;='2016 Overview'!$B$5,$F241&lt;='2016 Overview'!$C$5),'2016 Overview'!$A$5,))))))))))))))</f>
        <v>I</v>
      </c>
      <c r="C241" s="35" t="s">
        <v>148</v>
      </c>
      <c r="D241" s="26"/>
      <c r="E241" s="35" t="s">
        <v>146</v>
      </c>
      <c r="F241" s="27">
        <v>200000</v>
      </c>
      <c r="G241" s="36">
        <f>H241/F241</f>
        <v>0.3333333</v>
      </c>
      <c r="H241" s="27">
        <v>66666.66</v>
      </c>
      <c r="I241" s="27"/>
      <c r="J241" s="27">
        <v>0</v>
      </c>
      <c r="K241" s="27">
        <f>SUM(H241-J241)</f>
        <v>66666.66</v>
      </c>
      <c r="L241" s="28">
        <v>41834</v>
      </c>
      <c r="M241" s="28">
        <v>42573</v>
      </c>
      <c r="N241" s="37">
        <f>M241-L241</f>
        <v>739</v>
      </c>
      <c r="O241" s="38">
        <f>K241/N241</f>
        <v>90.211989174560216</v>
      </c>
    </row>
    <row r="242" spans="1:15" x14ac:dyDescent="0.25">
      <c r="A242" s="35">
        <v>2016</v>
      </c>
      <c r="B242" s="26" t="str">
        <f>IF(AND($F242&gt;='2016 Overview'!$B$18,$F242&lt;='2016 Overview'!$C$18),'2016 Overview'!$A$18,IF(AND($F242&gt;='2016 Overview'!$B$17,$F242&lt;='2016 Overview'!$C$17),'2016 Overview'!$A$17, IF(AND($F242&gt;='2016 Overview'!$B$16,$F242&lt;='2016 Overview'!$C$16),'2016 Overview'!$A$16, IF(AND($F242&gt;='2016 Overview'!$B$15,$F242&lt;='2016 Overview'!$C$15),'2016 Overview'!$A$15, IF(AND($F242&gt;='2016 Overview'!$B$14,$F242&lt;='2016 Overview'!$C$14),'2016 Overview'!$A$14, IF(AND($F242&gt;='2016 Overview'!$B$13,$F242&lt;='2016 Overview'!$C$13),'2016 Overview'!$A$13, IF(AND($F242&gt;='2016 Overview'!$B$12,$F242&lt;='2016 Overview'!$C$12),'2016 Overview'!$A$12,IF(AND($F242&gt;='2016 Overview'!$B$11,$F242&lt;='2016 Overview'!$C$11),'2016 Overview'!$A$11,IF(AND($F242&gt;='2016 Overview'!$B$10,$F242&lt;='2016 Overview'!$C$10),'2016 Overview'!$A$10,IF(AND($F242&gt;='2016 Overview'!$B$9,$F242&lt;='2016 Overview'!$C$9),'2016 Overview'!$A$9,IF(AND($F242&gt;='2016 Overview'!$B$8,$F242&lt;='2016 Overview'!$C$8),'2016 Overview'!$A$7,IF(AND($F242&gt;='2016 Overview'!$B$7,$F242&lt;='2016 Overview'!$C$7),'2016 Overview'!$A$7,IF(AND($F242&gt;='2016 Overview'!$B$6,$F242&lt;='2016 Overview'!$C$6),'2016 Overview'!$A$6,IF(AND($F242&gt;='2016 Overview'!$B$5,$F242&lt;='2016 Overview'!$C$5),'2016 Overview'!$A$5,))))))))))))))</f>
        <v>I</v>
      </c>
      <c r="C242" s="35" t="s">
        <v>148</v>
      </c>
      <c r="D242" s="26"/>
      <c r="E242" s="35" t="s">
        <v>146</v>
      </c>
      <c r="F242" s="27">
        <v>105000</v>
      </c>
      <c r="G242" s="36">
        <f>H242/F242</f>
        <v>0.33333333333333331</v>
      </c>
      <c r="H242" s="27">
        <v>35000</v>
      </c>
      <c r="I242" s="27"/>
      <c r="J242" s="27">
        <v>0</v>
      </c>
      <c r="K242" s="27">
        <f>SUM(H242-J242)</f>
        <v>35000</v>
      </c>
      <c r="L242" s="28">
        <v>42037</v>
      </c>
      <c r="M242" s="28">
        <v>42573</v>
      </c>
      <c r="N242" s="37">
        <f>M242-L242</f>
        <v>536</v>
      </c>
      <c r="O242" s="38">
        <f>K242/N242</f>
        <v>65.298507462686572</v>
      </c>
    </row>
    <row r="243" spans="1:15" x14ac:dyDescent="0.25">
      <c r="A243" s="35">
        <v>2016</v>
      </c>
      <c r="B243" s="26" t="str">
        <f>IF(AND($F243&gt;='2016 Overview'!$B$18,$F243&lt;='2016 Overview'!$C$18),'2016 Overview'!$A$18,IF(AND($F243&gt;='2016 Overview'!$B$17,$F243&lt;='2016 Overview'!$C$17),'2016 Overview'!$A$17, IF(AND($F243&gt;='2016 Overview'!$B$16,$F243&lt;='2016 Overview'!$C$16),'2016 Overview'!$A$16, IF(AND($F243&gt;='2016 Overview'!$B$15,$F243&lt;='2016 Overview'!$C$15),'2016 Overview'!$A$15, IF(AND($F243&gt;='2016 Overview'!$B$14,$F243&lt;='2016 Overview'!$C$14),'2016 Overview'!$A$14, IF(AND($F243&gt;='2016 Overview'!$B$13,$F243&lt;='2016 Overview'!$C$13),'2016 Overview'!$A$13, IF(AND($F243&gt;='2016 Overview'!$B$12,$F243&lt;='2016 Overview'!$C$12),'2016 Overview'!$A$12,IF(AND($F243&gt;='2016 Overview'!$B$11,$F243&lt;='2016 Overview'!$C$11),'2016 Overview'!$A$11,IF(AND($F243&gt;='2016 Overview'!$B$10,$F243&lt;='2016 Overview'!$C$10),'2016 Overview'!$A$10,IF(AND($F243&gt;='2016 Overview'!$B$9,$F243&lt;='2016 Overview'!$C$9),'2016 Overview'!$A$9,IF(AND($F243&gt;='2016 Overview'!$B$8,$F243&lt;='2016 Overview'!$C$8),'2016 Overview'!$A$7,IF(AND($F243&gt;='2016 Overview'!$B$7,$F243&lt;='2016 Overview'!$C$7),'2016 Overview'!$A$7,IF(AND($F243&gt;='2016 Overview'!$B$6,$F243&lt;='2016 Overview'!$C$6),'2016 Overview'!$A$6,IF(AND($F243&gt;='2016 Overview'!$B$5,$F243&lt;='2016 Overview'!$C$5),'2016 Overview'!$A$5,))))))))))))))</f>
        <v>M</v>
      </c>
      <c r="C243" s="35" t="s">
        <v>148</v>
      </c>
      <c r="D243" s="26"/>
      <c r="E243" s="35" t="s">
        <v>146</v>
      </c>
      <c r="F243" s="27">
        <v>17000</v>
      </c>
      <c r="G243" s="36">
        <f>H243/F243</f>
        <v>0.33333294117647055</v>
      </c>
      <c r="H243" s="27">
        <v>5666.66</v>
      </c>
      <c r="I243" s="27"/>
      <c r="J243" s="27">
        <v>0</v>
      </c>
      <c r="K243" s="27">
        <f>SUM(H243-J243)</f>
        <v>5666.66</v>
      </c>
      <c r="L243" s="28">
        <v>42296</v>
      </c>
      <c r="M243" s="28">
        <v>42573</v>
      </c>
      <c r="N243" s="37">
        <f>M243-L243</f>
        <v>277</v>
      </c>
      <c r="O243" s="38">
        <f>K243/N243</f>
        <v>20.457256317689531</v>
      </c>
    </row>
    <row r="244" spans="1:15" x14ac:dyDescent="0.25">
      <c r="A244" s="35">
        <v>2016</v>
      </c>
      <c r="B244" s="26" t="str">
        <f>IF(AND($F244&gt;='2016 Overview'!$B$18,$F244&lt;='2016 Overview'!$C$18),'2016 Overview'!$A$18,IF(AND($F244&gt;='2016 Overview'!$B$17,$F244&lt;='2016 Overview'!$C$17),'2016 Overview'!$A$17, IF(AND($F244&gt;='2016 Overview'!$B$16,$F244&lt;='2016 Overview'!$C$16),'2016 Overview'!$A$16, IF(AND($F244&gt;='2016 Overview'!$B$15,$F244&lt;='2016 Overview'!$C$15),'2016 Overview'!$A$15, IF(AND($F244&gt;='2016 Overview'!$B$14,$F244&lt;='2016 Overview'!$C$14),'2016 Overview'!$A$14, IF(AND($F244&gt;='2016 Overview'!$B$13,$F244&lt;='2016 Overview'!$C$13),'2016 Overview'!$A$13, IF(AND($F244&gt;='2016 Overview'!$B$12,$F244&lt;='2016 Overview'!$C$12),'2016 Overview'!$A$12,IF(AND($F244&gt;='2016 Overview'!$B$11,$F244&lt;='2016 Overview'!$C$11),'2016 Overview'!$A$11,IF(AND($F244&gt;='2016 Overview'!$B$10,$F244&lt;='2016 Overview'!$C$10),'2016 Overview'!$A$10,IF(AND($F244&gt;='2016 Overview'!$B$9,$F244&lt;='2016 Overview'!$C$9),'2016 Overview'!$A$9,IF(AND($F244&gt;='2016 Overview'!$B$8,$F244&lt;='2016 Overview'!$C$8),'2016 Overview'!$A$7,IF(AND($F244&gt;='2016 Overview'!$B$7,$F244&lt;='2016 Overview'!$C$7),'2016 Overview'!$A$7,IF(AND($F244&gt;='2016 Overview'!$B$6,$F244&lt;='2016 Overview'!$C$6),'2016 Overview'!$A$6,IF(AND($F244&gt;='2016 Overview'!$B$5,$F244&lt;='2016 Overview'!$C$5),'2016 Overview'!$A$5,))))))))))))))</f>
        <v>I</v>
      </c>
      <c r="C244" s="35" t="s">
        <v>148</v>
      </c>
      <c r="D244" s="26"/>
      <c r="E244" s="35" t="s">
        <v>146</v>
      </c>
      <c r="F244" s="27">
        <v>125000</v>
      </c>
      <c r="G244" s="36">
        <f>H244/F244</f>
        <v>0.33333328000000001</v>
      </c>
      <c r="H244" s="27">
        <v>41666.660000000003</v>
      </c>
      <c r="I244" s="27"/>
      <c r="J244" s="27">
        <v>-21666.66</v>
      </c>
      <c r="K244" s="27">
        <f>SUM(H244-J244)</f>
        <v>63333.320000000007</v>
      </c>
      <c r="L244" s="28">
        <v>42444</v>
      </c>
      <c r="M244" s="28">
        <v>42577</v>
      </c>
      <c r="N244" s="37">
        <f>M244-L244</f>
        <v>133</v>
      </c>
      <c r="O244" s="38">
        <f>K244/N244</f>
        <v>476.19037593984967</v>
      </c>
    </row>
    <row r="245" spans="1:15" x14ac:dyDescent="0.25">
      <c r="A245" s="35">
        <v>2016</v>
      </c>
      <c r="B245" s="26" t="str">
        <f>IF(AND($F245&gt;='2016 Overview'!$B$18,$F245&lt;='2016 Overview'!$C$18),'2016 Overview'!$A$18,IF(AND($F245&gt;='2016 Overview'!$B$17,$F245&lt;='2016 Overview'!$C$17),'2016 Overview'!$A$17, IF(AND($F245&gt;='2016 Overview'!$B$16,$F245&lt;='2016 Overview'!$C$16),'2016 Overview'!$A$16, IF(AND($F245&gt;='2016 Overview'!$B$15,$F245&lt;='2016 Overview'!$C$15),'2016 Overview'!$A$15, IF(AND($F245&gt;='2016 Overview'!$B$14,$F245&lt;='2016 Overview'!$C$14),'2016 Overview'!$A$14, IF(AND($F245&gt;='2016 Overview'!$B$13,$F245&lt;='2016 Overview'!$C$13),'2016 Overview'!$A$13, IF(AND($F245&gt;='2016 Overview'!$B$12,$F245&lt;='2016 Overview'!$C$12),'2016 Overview'!$A$12,IF(AND($F245&gt;='2016 Overview'!$B$11,$F245&lt;='2016 Overview'!$C$11),'2016 Overview'!$A$11,IF(AND($F245&gt;='2016 Overview'!$B$10,$F245&lt;='2016 Overview'!$C$10),'2016 Overview'!$A$10,IF(AND($F245&gt;='2016 Overview'!$B$9,$F245&lt;='2016 Overview'!$C$9),'2016 Overview'!$A$9,IF(AND($F245&gt;='2016 Overview'!$B$8,$F245&lt;='2016 Overview'!$C$8),'2016 Overview'!$A$7,IF(AND($F245&gt;='2016 Overview'!$B$7,$F245&lt;='2016 Overview'!$C$7),'2016 Overview'!$A$7,IF(AND($F245&gt;='2016 Overview'!$B$6,$F245&lt;='2016 Overview'!$C$6),'2016 Overview'!$A$6,IF(AND($F245&gt;='2016 Overview'!$B$5,$F245&lt;='2016 Overview'!$C$5),'2016 Overview'!$A$5,))))))))))))))</f>
        <v>I</v>
      </c>
      <c r="C245" s="35" t="s">
        <v>148</v>
      </c>
      <c r="D245" s="51" t="s">
        <v>38</v>
      </c>
      <c r="E245" s="35" t="s">
        <v>146</v>
      </c>
      <c r="F245" s="27">
        <f>H245*3</f>
        <v>130129.56000000001</v>
      </c>
      <c r="G245" s="36">
        <f>H245/F245</f>
        <v>0.33333333333333331</v>
      </c>
      <c r="H245" s="27">
        <f>I245+K245</f>
        <v>43376.520000000004</v>
      </c>
      <c r="I245" s="27">
        <f>K245*2</f>
        <v>28917.68</v>
      </c>
      <c r="J245" s="27"/>
      <c r="K245" s="27">
        <f>2777.76+11681.08</f>
        <v>14458.84</v>
      </c>
      <c r="L245" s="28" t="s">
        <v>57</v>
      </c>
      <c r="M245" s="28" t="s">
        <v>58</v>
      </c>
      <c r="N245" s="37">
        <f>M245-L245</f>
        <v>287</v>
      </c>
      <c r="O245" s="38">
        <f>K245/N245</f>
        <v>50.379233449477354</v>
      </c>
    </row>
    <row r="246" spans="1:15" x14ac:dyDescent="0.25">
      <c r="A246" s="35">
        <v>2016</v>
      </c>
      <c r="B246" s="26" t="str">
        <f>IF(AND($F246&gt;='2016 Overview'!$B$18,$F246&lt;='2016 Overview'!$C$18),'2016 Overview'!$A$18,IF(AND($F246&gt;='2016 Overview'!$B$17,$F246&lt;='2016 Overview'!$C$17),'2016 Overview'!$A$17, IF(AND($F246&gt;='2016 Overview'!$B$16,$F246&lt;='2016 Overview'!$C$16),'2016 Overview'!$A$16, IF(AND($F246&gt;='2016 Overview'!$B$15,$F246&lt;='2016 Overview'!$C$15),'2016 Overview'!$A$15, IF(AND($F246&gt;='2016 Overview'!$B$14,$F246&lt;='2016 Overview'!$C$14),'2016 Overview'!$A$14, IF(AND($F246&gt;='2016 Overview'!$B$13,$F246&lt;='2016 Overview'!$C$13),'2016 Overview'!$A$13, IF(AND($F246&gt;='2016 Overview'!$B$12,$F246&lt;='2016 Overview'!$C$12),'2016 Overview'!$A$12,IF(AND($F246&gt;='2016 Overview'!$B$11,$F246&lt;='2016 Overview'!$C$11),'2016 Overview'!$A$11,IF(AND($F246&gt;='2016 Overview'!$B$10,$F246&lt;='2016 Overview'!$C$10),'2016 Overview'!$A$10,IF(AND($F246&gt;='2016 Overview'!$B$9,$F246&lt;='2016 Overview'!$C$9),'2016 Overview'!$A$9,IF(AND($F246&gt;='2016 Overview'!$B$8,$F246&lt;='2016 Overview'!$C$8),'2016 Overview'!$A$7,IF(AND($F246&gt;='2016 Overview'!$B$7,$F246&lt;='2016 Overview'!$C$7),'2016 Overview'!$A$7,IF(AND($F246&gt;='2016 Overview'!$B$6,$F246&lt;='2016 Overview'!$C$6),'2016 Overview'!$A$6,IF(AND($F246&gt;='2016 Overview'!$B$5,$F246&lt;='2016 Overview'!$C$5),'2016 Overview'!$A$5,))))))))))))))</f>
        <v>L</v>
      </c>
      <c r="C246" s="35" t="s">
        <v>148</v>
      </c>
      <c r="D246" s="26"/>
      <c r="E246" s="35" t="s">
        <v>146</v>
      </c>
      <c r="F246" s="27">
        <v>41000</v>
      </c>
      <c r="G246" s="36">
        <f>H246/F246</f>
        <v>0.33333317073170732</v>
      </c>
      <c r="H246" s="27">
        <v>13666.66</v>
      </c>
      <c r="I246" s="27"/>
      <c r="J246" s="27">
        <v>-5416.66</v>
      </c>
      <c r="K246" s="27">
        <f>SUM(H246-J246)</f>
        <v>19083.32</v>
      </c>
      <c r="L246" s="28">
        <v>41572</v>
      </c>
      <c r="M246" s="28">
        <v>42583</v>
      </c>
      <c r="N246" s="37">
        <f>M246-L246</f>
        <v>1011</v>
      </c>
      <c r="O246" s="38">
        <f>K246/N246</f>
        <v>18.875687438180019</v>
      </c>
    </row>
    <row r="247" spans="1:15" x14ac:dyDescent="0.25">
      <c r="A247" s="35">
        <v>2016</v>
      </c>
      <c r="B247" s="26" t="str">
        <f>IF(AND($F247&gt;='2016 Overview'!$B$18,$F247&lt;='2016 Overview'!$C$18),'2016 Overview'!$A$18,IF(AND($F247&gt;='2016 Overview'!$B$17,$F247&lt;='2016 Overview'!$C$17),'2016 Overview'!$A$17, IF(AND($F247&gt;='2016 Overview'!$B$16,$F247&lt;='2016 Overview'!$C$16),'2016 Overview'!$A$16, IF(AND($F247&gt;='2016 Overview'!$B$15,$F247&lt;='2016 Overview'!$C$15),'2016 Overview'!$A$15, IF(AND($F247&gt;='2016 Overview'!$B$14,$F247&lt;='2016 Overview'!$C$14),'2016 Overview'!$A$14, IF(AND($F247&gt;='2016 Overview'!$B$13,$F247&lt;='2016 Overview'!$C$13),'2016 Overview'!$A$13, IF(AND($F247&gt;='2016 Overview'!$B$12,$F247&lt;='2016 Overview'!$C$12),'2016 Overview'!$A$12,IF(AND($F247&gt;='2016 Overview'!$B$11,$F247&lt;='2016 Overview'!$C$11),'2016 Overview'!$A$11,IF(AND($F247&gt;='2016 Overview'!$B$10,$F247&lt;='2016 Overview'!$C$10),'2016 Overview'!$A$10,IF(AND($F247&gt;='2016 Overview'!$B$9,$F247&lt;='2016 Overview'!$C$9),'2016 Overview'!$A$9,IF(AND($F247&gt;='2016 Overview'!$B$8,$F247&lt;='2016 Overview'!$C$8),'2016 Overview'!$A$7,IF(AND($F247&gt;='2016 Overview'!$B$7,$F247&lt;='2016 Overview'!$C$7),'2016 Overview'!$A$7,IF(AND($F247&gt;='2016 Overview'!$B$6,$F247&lt;='2016 Overview'!$C$6),'2016 Overview'!$A$6,IF(AND($F247&gt;='2016 Overview'!$B$5,$F247&lt;='2016 Overview'!$C$5),'2016 Overview'!$A$5,))))))))))))))</f>
        <v>N</v>
      </c>
      <c r="C247" s="35" t="s">
        <v>148</v>
      </c>
      <c r="D247" s="51" t="s">
        <v>38</v>
      </c>
      <c r="E247" s="35" t="s">
        <v>146</v>
      </c>
      <c r="F247" s="27">
        <f>H247*3</f>
        <v>8399.9700000000012</v>
      </c>
      <c r="G247" s="36">
        <f>H247/F247</f>
        <v>0.33333333333333331</v>
      </c>
      <c r="H247" s="27">
        <f>I247+K247</f>
        <v>2799.9900000000002</v>
      </c>
      <c r="I247" s="27">
        <f>K247*2</f>
        <v>1866.66</v>
      </c>
      <c r="J247" s="27"/>
      <c r="K247" s="27">
        <v>933.33</v>
      </c>
      <c r="L247" s="28" t="s">
        <v>121</v>
      </c>
      <c r="M247" s="28" t="s">
        <v>122</v>
      </c>
      <c r="N247" s="37">
        <f>M247-L247</f>
        <v>162</v>
      </c>
      <c r="O247" s="38">
        <f>K247/N247</f>
        <v>5.7612962962962966</v>
      </c>
    </row>
    <row r="248" spans="1:15" x14ac:dyDescent="0.25">
      <c r="A248" s="35">
        <v>2016</v>
      </c>
      <c r="B248" s="26" t="str">
        <f>IF(AND($F248&gt;='2016 Overview'!$B$18,$F248&lt;='2016 Overview'!$C$18),'2016 Overview'!$A$18,IF(AND($F248&gt;='2016 Overview'!$B$17,$F248&lt;='2016 Overview'!$C$17),'2016 Overview'!$A$17, IF(AND($F248&gt;='2016 Overview'!$B$16,$F248&lt;='2016 Overview'!$C$16),'2016 Overview'!$A$16, IF(AND($F248&gt;='2016 Overview'!$B$15,$F248&lt;='2016 Overview'!$C$15),'2016 Overview'!$A$15, IF(AND($F248&gt;='2016 Overview'!$B$14,$F248&lt;='2016 Overview'!$C$14),'2016 Overview'!$A$14, IF(AND($F248&gt;='2016 Overview'!$B$13,$F248&lt;='2016 Overview'!$C$13),'2016 Overview'!$A$13, IF(AND($F248&gt;='2016 Overview'!$B$12,$F248&lt;='2016 Overview'!$C$12),'2016 Overview'!$A$12,IF(AND($F248&gt;='2016 Overview'!$B$11,$F248&lt;='2016 Overview'!$C$11),'2016 Overview'!$A$11,IF(AND($F248&gt;='2016 Overview'!$B$10,$F248&lt;='2016 Overview'!$C$10),'2016 Overview'!$A$10,IF(AND($F248&gt;='2016 Overview'!$B$9,$F248&lt;='2016 Overview'!$C$9),'2016 Overview'!$A$9,IF(AND($F248&gt;='2016 Overview'!$B$8,$F248&lt;='2016 Overview'!$C$8),'2016 Overview'!$A$7,IF(AND($F248&gt;='2016 Overview'!$B$7,$F248&lt;='2016 Overview'!$C$7),'2016 Overview'!$A$7,IF(AND($F248&gt;='2016 Overview'!$B$6,$F248&lt;='2016 Overview'!$C$6),'2016 Overview'!$A$6,IF(AND($F248&gt;='2016 Overview'!$B$5,$F248&lt;='2016 Overview'!$C$5),'2016 Overview'!$A$5,))))))))))))))</f>
        <v>I</v>
      </c>
      <c r="C248" s="35" t="s">
        <v>148</v>
      </c>
      <c r="D248" s="26"/>
      <c r="E248" s="35" t="s">
        <v>146</v>
      </c>
      <c r="F248" s="27">
        <v>125000</v>
      </c>
      <c r="G248" s="36">
        <f>H248/F248</f>
        <v>0.33333328000000001</v>
      </c>
      <c r="H248" s="27">
        <v>41666.660000000003</v>
      </c>
      <c r="I248" s="27"/>
      <c r="J248" s="27">
        <v>0</v>
      </c>
      <c r="K248" s="27">
        <f>SUM(H248-J248)</f>
        <v>41666.660000000003</v>
      </c>
      <c r="L248" s="28">
        <v>41816</v>
      </c>
      <c r="M248" s="28">
        <v>42587</v>
      </c>
      <c r="N248" s="37">
        <f>M248-L248</f>
        <v>771</v>
      </c>
      <c r="O248" s="38">
        <f>K248/N248</f>
        <v>54.042360570687421</v>
      </c>
    </row>
    <row r="249" spans="1:15" x14ac:dyDescent="0.25">
      <c r="A249" s="35">
        <v>2016</v>
      </c>
      <c r="B249" s="26" t="str">
        <f>IF(AND($F249&gt;='2016 Overview'!$B$18,$F249&lt;='2016 Overview'!$C$18),'2016 Overview'!$A$18,IF(AND($F249&gt;='2016 Overview'!$B$17,$F249&lt;='2016 Overview'!$C$17),'2016 Overview'!$A$17, IF(AND($F249&gt;='2016 Overview'!$B$16,$F249&lt;='2016 Overview'!$C$16),'2016 Overview'!$A$16, IF(AND($F249&gt;='2016 Overview'!$B$15,$F249&lt;='2016 Overview'!$C$15),'2016 Overview'!$A$15, IF(AND($F249&gt;='2016 Overview'!$B$14,$F249&lt;='2016 Overview'!$C$14),'2016 Overview'!$A$14, IF(AND($F249&gt;='2016 Overview'!$B$13,$F249&lt;='2016 Overview'!$C$13),'2016 Overview'!$A$13, IF(AND($F249&gt;='2016 Overview'!$B$12,$F249&lt;='2016 Overview'!$C$12),'2016 Overview'!$A$12,IF(AND($F249&gt;='2016 Overview'!$B$11,$F249&lt;='2016 Overview'!$C$11),'2016 Overview'!$A$11,IF(AND($F249&gt;='2016 Overview'!$B$10,$F249&lt;='2016 Overview'!$C$10),'2016 Overview'!$A$10,IF(AND($F249&gt;='2016 Overview'!$B$9,$F249&lt;='2016 Overview'!$C$9),'2016 Overview'!$A$9,IF(AND($F249&gt;='2016 Overview'!$B$8,$F249&lt;='2016 Overview'!$C$8),'2016 Overview'!$A$7,IF(AND($F249&gt;='2016 Overview'!$B$7,$F249&lt;='2016 Overview'!$C$7),'2016 Overview'!$A$7,IF(AND($F249&gt;='2016 Overview'!$B$6,$F249&lt;='2016 Overview'!$C$6),'2016 Overview'!$A$6,IF(AND($F249&gt;='2016 Overview'!$B$5,$F249&lt;='2016 Overview'!$C$5),'2016 Overview'!$A$5,))))))))))))))</f>
        <v>M</v>
      </c>
      <c r="C249" s="35" t="s">
        <v>148</v>
      </c>
      <c r="D249" s="26"/>
      <c r="E249" s="35" t="s">
        <v>146</v>
      </c>
      <c r="F249" s="27">
        <v>14400</v>
      </c>
      <c r="G249" s="36">
        <f>H249/F249</f>
        <v>0.33333333333333331</v>
      </c>
      <c r="H249" s="27">
        <v>4800</v>
      </c>
      <c r="I249" s="27"/>
      <c r="J249" s="27">
        <v>0</v>
      </c>
      <c r="K249" s="27">
        <f>SUM(H249-J249)</f>
        <v>4800</v>
      </c>
      <c r="L249" s="28">
        <v>42403</v>
      </c>
      <c r="M249" s="28">
        <v>42587</v>
      </c>
      <c r="N249" s="37">
        <f>M249-L249</f>
        <v>184</v>
      </c>
      <c r="O249" s="38">
        <f>K249/N249</f>
        <v>26.086956521739129</v>
      </c>
    </row>
    <row r="250" spans="1:15" x14ac:dyDescent="0.25">
      <c r="A250" s="35">
        <v>2016</v>
      </c>
      <c r="B250" s="26" t="str">
        <f>IF(AND($F250&gt;='2016 Overview'!$B$18,$F250&lt;='2016 Overview'!$C$18),'2016 Overview'!$A$18,IF(AND($F250&gt;='2016 Overview'!$B$17,$F250&lt;='2016 Overview'!$C$17),'2016 Overview'!$A$17, IF(AND($F250&gt;='2016 Overview'!$B$16,$F250&lt;='2016 Overview'!$C$16),'2016 Overview'!$A$16, IF(AND($F250&gt;='2016 Overview'!$B$15,$F250&lt;='2016 Overview'!$C$15),'2016 Overview'!$A$15, IF(AND($F250&gt;='2016 Overview'!$B$14,$F250&lt;='2016 Overview'!$C$14),'2016 Overview'!$A$14, IF(AND($F250&gt;='2016 Overview'!$B$13,$F250&lt;='2016 Overview'!$C$13),'2016 Overview'!$A$13, IF(AND($F250&gt;='2016 Overview'!$B$12,$F250&lt;='2016 Overview'!$C$12),'2016 Overview'!$A$12,IF(AND($F250&gt;='2016 Overview'!$B$11,$F250&lt;='2016 Overview'!$C$11),'2016 Overview'!$A$11,IF(AND($F250&gt;='2016 Overview'!$B$10,$F250&lt;='2016 Overview'!$C$10),'2016 Overview'!$A$10,IF(AND($F250&gt;='2016 Overview'!$B$9,$F250&lt;='2016 Overview'!$C$9),'2016 Overview'!$A$9,IF(AND($F250&gt;='2016 Overview'!$B$8,$F250&lt;='2016 Overview'!$C$8),'2016 Overview'!$A$7,IF(AND($F250&gt;='2016 Overview'!$B$7,$F250&lt;='2016 Overview'!$C$7),'2016 Overview'!$A$7,IF(AND($F250&gt;='2016 Overview'!$B$6,$F250&lt;='2016 Overview'!$C$6),'2016 Overview'!$A$6,IF(AND($F250&gt;='2016 Overview'!$B$5,$F250&lt;='2016 Overview'!$C$5),'2016 Overview'!$A$5,))))))))))))))</f>
        <v>J</v>
      </c>
      <c r="C250" s="35" t="s">
        <v>148</v>
      </c>
      <c r="D250" s="26"/>
      <c r="E250" s="35" t="s">
        <v>146</v>
      </c>
      <c r="F250" s="27">
        <v>90000</v>
      </c>
      <c r="G250" s="36">
        <f>H250/F250</f>
        <v>0.33333333333333331</v>
      </c>
      <c r="H250" s="27">
        <v>30000</v>
      </c>
      <c r="I250" s="27"/>
      <c r="J250" s="27">
        <v>0</v>
      </c>
      <c r="K250" s="27">
        <f>SUM(H250-J250)</f>
        <v>30000</v>
      </c>
      <c r="L250" s="28">
        <v>41444</v>
      </c>
      <c r="M250" s="28">
        <v>42593</v>
      </c>
      <c r="N250" s="37">
        <f>M250-L250</f>
        <v>1149</v>
      </c>
      <c r="O250" s="38">
        <f>K250/N250</f>
        <v>26.109660574412533</v>
      </c>
    </row>
    <row r="251" spans="1:15" x14ac:dyDescent="0.25">
      <c r="A251" s="35">
        <v>2016</v>
      </c>
      <c r="B251" s="26" t="str">
        <f>IF(AND($F251&gt;='2016 Overview'!$B$18,$F251&lt;='2016 Overview'!$C$18),'2016 Overview'!$A$18,IF(AND($F251&gt;='2016 Overview'!$B$17,$F251&lt;='2016 Overview'!$C$17),'2016 Overview'!$A$17, IF(AND($F251&gt;='2016 Overview'!$B$16,$F251&lt;='2016 Overview'!$C$16),'2016 Overview'!$A$16, IF(AND($F251&gt;='2016 Overview'!$B$15,$F251&lt;='2016 Overview'!$C$15),'2016 Overview'!$A$15, IF(AND($F251&gt;='2016 Overview'!$B$14,$F251&lt;='2016 Overview'!$C$14),'2016 Overview'!$A$14, IF(AND($F251&gt;='2016 Overview'!$B$13,$F251&lt;='2016 Overview'!$C$13),'2016 Overview'!$A$13, IF(AND($F251&gt;='2016 Overview'!$B$12,$F251&lt;='2016 Overview'!$C$12),'2016 Overview'!$A$12,IF(AND($F251&gt;='2016 Overview'!$B$11,$F251&lt;='2016 Overview'!$C$11),'2016 Overview'!$A$11,IF(AND($F251&gt;='2016 Overview'!$B$10,$F251&lt;='2016 Overview'!$C$10),'2016 Overview'!$A$10,IF(AND($F251&gt;='2016 Overview'!$B$9,$F251&lt;='2016 Overview'!$C$9),'2016 Overview'!$A$9,IF(AND($F251&gt;='2016 Overview'!$B$8,$F251&lt;='2016 Overview'!$C$8),'2016 Overview'!$A$7,IF(AND($F251&gt;='2016 Overview'!$B$7,$F251&lt;='2016 Overview'!$C$7),'2016 Overview'!$A$7,IF(AND($F251&gt;='2016 Overview'!$B$6,$F251&lt;='2016 Overview'!$C$6),'2016 Overview'!$A$6,IF(AND($F251&gt;='2016 Overview'!$B$5,$F251&lt;='2016 Overview'!$C$5),'2016 Overview'!$A$5,))))))))))))))</f>
        <v>L</v>
      </c>
      <c r="C251" s="35" t="s">
        <v>148</v>
      </c>
      <c r="D251" s="26"/>
      <c r="E251" s="35" t="s">
        <v>146</v>
      </c>
      <c r="F251" s="27">
        <v>42500</v>
      </c>
      <c r="G251" s="36">
        <f>H251/F251</f>
        <v>0.33333317647058824</v>
      </c>
      <c r="H251" s="27">
        <v>14166.66</v>
      </c>
      <c r="I251" s="27"/>
      <c r="J251" s="27">
        <v>-4166.66</v>
      </c>
      <c r="K251" s="27">
        <f>SUM(H251-J251)</f>
        <v>18333.32</v>
      </c>
      <c r="L251" s="28">
        <v>41549</v>
      </c>
      <c r="M251" s="28">
        <v>42593</v>
      </c>
      <c r="N251" s="37">
        <f>M251-L251</f>
        <v>1044</v>
      </c>
      <c r="O251" s="38">
        <f>K251/N251</f>
        <v>17.56065134099617</v>
      </c>
    </row>
    <row r="252" spans="1:15" x14ac:dyDescent="0.25">
      <c r="A252" s="35">
        <v>2016</v>
      </c>
      <c r="B252" s="26" t="str">
        <f>IF(AND($F252&gt;='2016 Overview'!$B$18,$F252&lt;='2016 Overview'!$C$18),'2016 Overview'!$A$18,IF(AND($F252&gt;='2016 Overview'!$B$17,$F252&lt;='2016 Overview'!$C$17),'2016 Overview'!$A$17, IF(AND($F252&gt;='2016 Overview'!$B$16,$F252&lt;='2016 Overview'!$C$16),'2016 Overview'!$A$16, IF(AND($F252&gt;='2016 Overview'!$B$15,$F252&lt;='2016 Overview'!$C$15),'2016 Overview'!$A$15, IF(AND($F252&gt;='2016 Overview'!$B$14,$F252&lt;='2016 Overview'!$C$14),'2016 Overview'!$A$14, IF(AND($F252&gt;='2016 Overview'!$B$13,$F252&lt;='2016 Overview'!$C$13),'2016 Overview'!$A$13, IF(AND($F252&gt;='2016 Overview'!$B$12,$F252&lt;='2016 Overview'!$C$12),'2016 Overview'!$A$12,IF(AND($F252&gt;='2016 Overview'!$B$11,$F252&lt;='2016 Overview'!$C$11),'2016 Overview'!$A$11,IF(AND($F252&gt;='2016 Overview'!$B$10,$F252&lt;='2016 Overview'!$C$10),'2016 Overview'!$A$10,IF(AND($F252&gt;='2016 Overview'!$B$9,$F252&lt;='2016 Overview'!$C$9),'2016 Overview'!$A$9,IF(AND($F252&gt;='2016 Overview'!$B$8,$F252&lt;='2016 Overview'!$C$8),'2016 Overview'!$A$7,IF(AND($F252&gt;='2016 Overview'!$B$7,$F252&lt;='2016 Overview'!$C$7),'2016 Overview'!$A$7,IF(AND($F252&gt;='2016 Overview'!$B$6,$F252&lt;='2016 Overview'!$C$6),'2016 Overview'!$A$6,IF(AND($F252&gt;='2016 Overview'!$B$5,$F252&lt;='2016 Overview'!$C$5),'2016 Overview'!$A$5,))))))))))))))</f>
        <v>M</v>
      </c>
      <c r="C252" s="35" t="s">
        <v>148</v>
      </c>
      <c r="D252" s="51" t="s">
        <v>38</v>
      </c>
      <c r="E252" s="35" t="s">
        <v>146</v>
      </c>
      <c r="F252" s="27">
        <f>H252*3</f>
        <v>22500</v>
      </c>
      <c r="G252" s="36">
        <f>H252/F252</f>
        <v>0.33333333333333331</v>
      </c>
      <c r="H252" s="27">
        <f>I252+K252</f>
        <v>7500</v>
      </c>
      <c r="I252" s="27">
        <f>K252*2</f>
        <v>5000</v>
      </c>
      <c r="J252" s="27"/>
      <c r="K252" s="27">
        <v>2500</v>
      </c>
      <c r="L252" s="28" t="s">
        <v>138</v>
      </c>
      <c r="M252" s="28" t="s">
        <v>128</v>
      </c>
      <c r="N252" s="37">
        <f>M252-L252</f>
        <v>214</v>
      </c>
      <c r="O252" s="38">
        <f>K252/N252</f>
        <v>11.682242990654206</v>
      </c>
    </row>
    <row r="253" spans="1:15" x14ac:dyDescent="0.25">
      <c r="A253" s="35">
        <v>2016</v>
      </c>
      <c r="B253" s="26" t="str">
        <f>IF(AND($F253&gt;='2016 Overview'!$B$18,$F253&lt;='2016 Overview'!$C$18),'2016 Overview'!$A$18,IF(AND($F253&gt;='2016 Overview'!$B$17,$F253&lt;='2016 Overview'!$C$17),'2016 Overview'!$A$17, IF(AND($F253&gt;='2016 Overview'!$B$16,$F253&lt;='2016 Overview'!$C$16),'2016 Overview'!$A$16, IF(AND($F253&gt;='2016 Overview'!$B$15,$F253&lt;='2016 Overview'!$C$15),'2016 Overview'!$A$15, IF(AND($F253&gt;='2016 Overview'!$B$14,$F253&lt;='2016 Overview'!$C$14),'2016 Overview'!$A$14, IF(AND($F253&gt;='2016 Overview'!$B$13,$F253&lt;='2016 Overview'!$C$13),'2016 Overview'!$A$13, IF(AND($F253&gt;='2016 Overview'!$B$12,$F253&lt;='2016 Overview'!$C$12),'2016 Overview'!$A$12,IF(AND($F253&gt;='2016 Overview'!$B$11,$F253&lt;='2016 Overview'!$C$11),'2016 Overview'!$A$11,IF(AND($F253&gt;='2016 Overview'!$B$10,$F253&lt;='2016 Overview'!$C$10),'2016 Overview'!$A$10,IF(AND($F253&gt;='2016 Overview'!$B$9,$F253&lt;='2016 Overview'!$C$9),'2016 Overview'!$A$9,IF(AND($F253&gt;='2016 Overview'!$B$8,$F253&lt;='2016 Overview'!$C$8),'2016 Overview'!$A$7,IF(AND($F253&gt;='2016 Overview'!$B$7,$F253&lt;='2016 Overview'!$C$7),'2016 Overview'!$A$7,IF(AND($F253&gt;='2016 Overview'!$B$6,$F253&lt;='2016 Overview'!$C$6),'2016 Overview'!$A$6,IF(AND($F253&gt;='2016 Overview'!$B$5,$F253&lt;='2016 Overview'!$C$5),'2016 Overview'!$A$5,))))))))))))))</f>
        <v>M</v>
      </c>
      <c r="C253" s="35" t="s">
        <v>148</v>
      </c>
      <c r="D253" s="51" t="s">
        <v>38</v>
      </c>
      <c r="E253" s="35" t="s">
        <v>146</v>
      </c>
      <c r="F253" s="27">
        <f>H253*3</f>
        <v>12999.96</v>
      </c>
      <c r="G253" s="36">
        <f>H253/F253</f>
        <v>0.33333333333333331</v>
      </c>
      <c r="H253" s="27">
        <f>I253+K253</f>
        <v>4333.32</v>
      </c>
      <c r="I253" s="27">
        <f>K253*2</f>
        <v>2888.88</v>
      </c>
      <c r="J253" s="27"/>
      <c r="K253" s="27">
        <v>1444.44</v>
      </c>
      <c r="L253" s="28" t="s">
        <v>127</v>
      </c>
      <c r="M253" s="28" t="s">
        <v>128</v>
      </c>
      <c r="N253" s="37">
        <f>M253-L253</f>
        <v>550</v>
      </c>
      <c r="O253" s="38">
        <f>K253/N253</f>
        <v>2.6262545454545454</v>
      </c>
    </row>
    <row r="254" spans="1:15" x14ac:dyDescent="0.25">
      <c r="A254" s="35">
        <v>2016</v>
      </c>
      <c r="B254" s="26" t="str">
        <f>IF(AND($F254&gt;='2016 Overview'!$B$18,$F254&lt;='2016 Overview'!$C$18),'2016 Overview'!$A$18,IF(AND($F254&gt;='2016 Overview'!$B$17,$F254&lt;='2016 Overview'!$C$17),'2016 Overview'!$A$17, IF(AND($F254&gt;='2016 Overview'!$B$16,$F254&lt;='2016 Overview'!$C$16),'2016 Overview'!$A$16, IF(AND($F254&gt;='2016 Overview'!$B$15,$F254&lt;='2016 Overview'!$C$15),'2016 Overview'!$A$15, IF(AND($F254&gt;='2016 Overview'!$B$14,$F254&lt;='2016 Overview'!$C$14),'2016 Overview'!$A$14, IF(AND($F254&gt;='2016 Overview'!$B$13,$F254&lt;='2016 Overview'!$C$13),'2016 Overview'!$A$13, IF(AND($F254&gt;='2016 Overview'!$B$12,$F254&lt;='2016 Overview'!$C$12),'2016 Overview'!$A$12,IF(AND($F254&gt;='2016 Overview'!$B$11,$F254&lt;='2016 Overview'!$C$11),'2016 Overview'!$A$11,IF(AND($F254&gt;='2016 Overview'!$B$10,$F254&lt;='2016 Overview'!$C$10),'2016 Overview'!$A$10,IF(AND($F254&gt;='2016 Overview'!$B$9,$F254&lt;='2016 Overview'!$C$9),'2016 Overview'!$A$9,IF(AND($F254&gt;='2016 Overview'!$B$8,$F254&lt;='2016 Overview'!$C$8),'2016 Overview'!$A$7,IF(AND($F254&gt;='2016 Overview'!$B$7,$F254&lt;='2016 Overview'!$C$7),'2016 Overview'!$A$7,IF(AND($F254&gt;='2016 Overview'!$B$6,$F254&lt;='2016 Overview'!$C$6),'2016 Overview'!$A$6,IF(AND($F254&gt;='2016 Overview'!$B$5,$F254&lt;='2016 Overview'!$C$5),'2016 Overview'!$A$5,))))))))))))))</f>
        <v>L</v>
      </c>
      <c r="C254" s="35" t="s">
        <v>148</v>
      </c>
      <c r="D254" s="26"/>
      <c r="E254" s="35" t="s">
        <v>146</v>
      </c>
      <c r="F254" s="27">
        <v>29732.28</v>
      </c>
      <c r="G254" s="36">
        <f>H254/F254</f>
        <v>0.33333333333333337</v>
      </c>
      <c r="H254" s="27">
        <v>9910.76</v>
      </c>
      <c r="I254" s="27"/>
      <c r="J254" s="27">
        <v>0</v>
      </c>
      <c r="K254" s="27">
        <f>SUM(H254-J254)</f>
        <v>9910.76</v>
      </c>
      <c r="L254" s="28">
        <v>42018</v>
      </c>
      <c r="M254" s="28">
        <v>42600</v>
      </c>
      <c r="N254" s="37">
        <f>M254-L254</f>
        <v>582</v>
      </c>
      <c r="O254" s="38">
        <f>K254/N254</f>
        <v>17.028797250859107</v>
      </c>
    </row>
    <row r="255" spans="1:15" x14ac:dyDescent="0.25">
      <c r="A255" s="35">
        <v>2016</v>
      </c>
      <c r="B255" s="26">
        <f>IF(AND($F255&gt;='2016 Overview'!$B$18,$F255&lt;='2016 Overview'!$C$18),'2016 Overview'!$A$18,IF(AND($F255&gt;='2016 Overview'!$B$17,$F255&lt;='2016 Overview'!$C$17),'2016 Overview'!$A$17, IF(AND($F255&gt;='2016 Overview'!$B$16,$F255&lt;='2016 Overview'!$C$16),'2016 Overview'!$A$16, IF(AND($F255&gt;='2016 Overview'!$B$15,$F255&lt;='2016 Overview'!$C$15),'2016 Overview'!$A$15, IF(AND($F255&gt;='2016 Overview'!$B$14,$F255&lt;='2016 Overview'!$C$14),'2016 Overview'!$A$14, IF(AND($F255&gt;='2016 Overview'!$B$13,$F255&lt;='2016 Overview'!$C$13),'2016 Overview'!$A$13, IF(AND($F255&gt;='2016 Overview'!$B$12,$F255&lt;='2016 Overview'!$C$12),'2016 Overview'!$A$12,IF(AND($F255&gt;='2016 Overview'!$B$11,$F255&lt;='2016 Overview'!$C$11),'2016 Overview'!$A$11,IF(AND($F255&gt;='2016 Overview'!$B$10,$F255&lt;='2016 Overview'!$C$10),'2016 Overview'!$A$10,IF(AND($F255&gt;='2016 Overview'!$B$9,$F255&lt;='2016 Overview'!$C$9),'2016 Overview'!$A$9,IF(AND($F255&gt;='2016 Overview'!$B$8,$F255&lt;='2016 Overview'!$C$8),'2016 Overview'!$A$7,IF(AND($F255&gt;='2016 Overview'!$B$7,$F255&lt;='2016 Overview'!$C$7),'2016 Overview'!$A$7,IF(AND($F255&gt;='2016 Overview'!$B$6,$F255&lt;='2016 Overview'!$C$6),'2016 Overview'!$A$6,IF(AND($F255&gt;='2016 Overview'!$B$5,$F255&lt;='2016 Overview'!$C$5),'2016 Overview'!$A$5,))))))))))))))</f>
        <v>0</v>
      </c>
      <c r="C255" s="35" t="s">
        <v>148</v>
      </c>
      <c r="D255" s="51" t="s">
        <v>38</v>
      </c>
      <c r="E255" s="35" t="s">
        <v>146</v>
      </c>
      <c r="F255" s="27">
        <f>H255*3</f>
        <v>9999.99</v>
      </c>
      <c r="G255" s="36">
        <f>H255/F255</f>
        <v>0.33333333333333331</v>
      </c>
      <c r="H255" s="27">
        <f>I255+K255</f>
        <v>3333.33</v>
      </c>
      <c r="I255" s="27">
        <f>K255*2</f>
        <v>2222.2199999999998</v>
      </c>
      <c r="J255" s="27"/>
      <c r="K255" s="27">
        <v>1111.1099999999999</v>
      </c>
      <c r="L255" s="28" t="s">
        <v>125</v>
      </c>
      <c r="M255" s="28" t="s">
        <v>126</v>
      </c>
      <c r="N255" s="37">
        <f>M255-L255</f>
        <v>577</v>
      </c>
      <c r="O255" s="38">
        <f>K255/N255</f>
        <v>1.9256672443674174</v>
      </c>
    </row>
    <row r="256" spans="1:15" x14ac:dyDescent="0.25">
      <c r="A256" s="35">
        <v>2016</v>
      </c>
      <c r="B256" s="26" t="str">
        <f>IF(AND($F256&gt;='2016 Overview'!$B$18,$F256&lt;='2016 Overview'!$C$18),'2016 Overview'!$A$18,IF(AND($F256&gt;='2016 Overview'!$B$17,$F256&lt;='2016 Overview'!$C$17),'2016 Overview'!$A$17, IF(AND($F256&gt;='2016 Overview'!$B$16,$F256&lt;='2016 Overview'!$C$16),'2016 Overview'!$A$16, IF(AND($F256&gt;='2016 Overview'!$B$15,$F256&lt;='2016 Overview'!$C$15),'2016 Overview'!$A$15, IF(AND($F256&gt;='2016 Overview'!$B$14,$F256&lt;='2016 Overview'!$C$14),'2016 Overview'!$A$14, IF(AND($F256&gt;='2016 Overview'!$B$13,$F256&lt;='2016 Overview'!$C$13),'2016 Overview'!$A$13, IF(AND($F256&gt;='2016 Overview'!$B$12,$F256&lt;='2016 Overview'!$C$12),'2016 Overview'!$A$12,IF(AND($F256&gt;='2016 Overview'!$B$11,$F256&lt;='2016 Overview'!$C$11),'2016 Overview'!$A$11,IF(AND($F256&gt;='2016 Overview'!$B$10,$F256&lt;='2016 Overview'!$C$10),'2016 Overview'!$A$10,IF(AND($F256&gt;='2016 Overview'!$B$9,$F256&lt;='2016 Overview'!$C$9),'2016 Overview'!$A$9,IF(AND($F256&gt;='2016 Overview'!$B$8,$F256&lt;='2016 Overview'!$C$8),'2016 Overview'!$A$7,IF(AND($F256&gt;='2016 Overview'!$B$7,$F256&lt;='2016 Overview'!$C$7),'2016 Overview'!$A$7,IF(AND($F256&gt;='2016 Overview'!$B$6,$F256&lt;='2016 Overview'!$C$6),'2016 Overview'!$A$6,IF(AND($F256&gt;='2016 Overview'!$B$5,$F256&lt;='2016 Overview'!$C$5),'2016 Overview'!$A$5,))))))))))))))</f>
        <v>G</v>
      </c>
      <c r="C256" s="35" t="s">
        <v>148</v>
      </c>
      <c r="D256" s="26"/>
      <c r="E256" s="35" t="s">
        <v>146</v>
      </c>
      <c r="F256" s="27">
        <v>260000</v>
      </c>
      <c r="G256" s="36">
        <f>H256/F256</f>
        <v>0.33333334615384613</v>
      </c>
      <c r="H256" s="27">
        <v>86666.67</v>
      </c>
      <c r="I256" s="27"/>
      <c r="J256" s="27">
        <v>-7500</v>
      </c>
      <c r="K256" s="27">
        <f>SUM(H256-J256)</f>
        <v>94166.67</v>
      </c>
      <c r="L256" s="28">
        <v>41968</v>
      </c>
      <c r="M256" s="28">
        <v>42606</v>
      </c>
      <c r="N256" s="37">
        <f>M256-L256</f>
        <v>638</v>
      </c>
      <c r="O256" s="38">
        <f>K256/N256</f>
        <v>147.59666144200628</v>
      </c>
    </row>
    <row r="257" spans="1:15" x14ac:dyDescent="0.25">
      <c r="A257" s="35">
        <v>2016</v>
      </c>
      <c r="B257" s="26" t="str">
        <f>IF(AND($F257&gt;='2016 Overview'!$B$18,$F257&lt;='2016 Overview'!$C$18),'2016 Overview'!$A$18,IF(AND($F257&gt;='2016 Overview'!$B$17,$F257&lt;='2016 Overview'!$C$17),'2016 Overview'!$A$17, IF(AND($F257&gt;='2016 Overview'!$B$16,$F257&lt;='2016 Overview'!$C$16),'2016 Overview'!$A$16, IF(AND($F257&gt;='2016 Overview'!$B$15,$F257&lt;='2016 Overview'!$C$15),'2016 Overview'!$A$15, IF(AND($F257&gt;='2016 Overview'!$B$14,$F257&lt;='2016 Overview'!$C$14),'2016 Overview'!$A$14, IF(AND($F257&gt;='2016 Overview'!$B$13,$F257&lt;='2016 Overview'!$C$13),'2016 Overview'!$A$13, IF(AND($F257&gt;='2016 Overview'!$B$12,$F257&lt;='2016 Overview'!$C$12),'2016 Overview'!$A$12,IF(AND($F257&gt;='2016 Overview'!$B$11,$F257&lt;='2016 Overview'!$C$11),'2016 Overview'!$A$11,IF(AND($F257&gt;='2016 Overview'!$B$10,$F257&lt;='2016 Overview'!$C$10),'2016 Overview'!$A$10,IF(AND($F257&gt;='2016 Overview'!$B$9,$F257&lt;='2016 Overview'!$C$9),'2016 Overview'!$A$9,IF(AND($F257&gt;='2016 Overview'!$B$8,$F257&lt;='2016 Overview'!$C$8),'2016 Overview'!$A$7,IF(AND($F257&gt;='2016 Overview'!$B$7,$F257&lt;='2016 Overview'!$C$7),'2016 Overview'!$A$7,IF(AND($F257&gt;='2016 Overview'!$B$6,$F257&lt;='2016 Overview'!$C$6),'2016 Overview'!$A$6,IF(AND($F257&gt;='2016 Overview'!$B$5,$F257&lt;='2016 Overview'!$C$5),'2016 Overview'!$A$5,))))))))))))))</f>
        <v>L</v>
      </c>
      <c r="C257" s="35" t="s">
        <v>148</v>
      </c>
      <c r="D257" s="26"/>
      <c r="E257" s="35" t="s">
        <v>146</v>
      </c>
      <c r="F257" s="27">
        <v>25000</v>
      </c>
      <c r="G257" s="36">
        <f>H257/F257</f>
        <v>0.3333332</v>
      </c>
      <c r="H257" s="27">
        <v>8333.33</v>
      </c>
      <c r="I257" s="27"/>
      <c r="J257" s="27">
        <v>0</v>
      </c>
      <c r="K257" s="27">
        <f>SUM(H257-J257)</f>
        <v>8333.33</v>
      </c>
      <c r="L257" s="28">
        <v>42422</v>
      </c>
      <c r="M257" s="28">
        <v>42608</v>
      </c>
      <c r="N257" s="37">
        <f>M257-L257</f>
        <v>186</v>
      </c>
      <c r="O257" s="38">
        <f>K257/N257</f>
        <v>44.802849462365593</v>
      </c>
    </row>
    <row r="258" spans="1:15" x14ac:dyDescent="0.25">
      <c r="A258" s="35">
        <v>2016</v>
      </c>
      <c r="B258" s="26" t="str">
        <f>IF(AND($F258&gt;='2016 Overview'!$B$18,$F258&lt;='2016 Overview'!$C$18),'2016 Overview'!$A$18,IF(AND($F258&gt;='2016 Overview'!$B$17,$F258&lt;='2016 Overview'!$C$17),'2016 Overview'!$A$17, IF(AND($F258&gt;='2016 Overview'!$B$16,$F258&lt;='2016 Overview'!$C$16),'2016 Overview'!$A$16, IF(AND($F258&gt;='2016 Overview'!$B$15,$F258&lt;='2016 Overview'!$C$15),'2016 Overview'!$A$15, IF(AND($F258&gt;='2016 Overview'!$B$14,$F258&lt;='2016 Overview'!$C$14),'2016 Overview'!$A$14, IF(AND($F258&gt;='2016 Overview'!$B$13,$F258&lt;='2016 Overview'!$C$13),'2016 Overview'!$A$13, IF(AND($F258&gt;='2016 Overview'!$B$12,$F258&lt;='2016 Overview'!$C$12),'2016 Overview'!$A$12,IF(AND($F258&gt;='2016 Overview'!$B$11,$F258&lt;='2016 Overview'!$C$11),'2016 Overview'!$A$11,IF(AND($F258&gt;='2016 Overview'!$B$10,$F258&lt;='2016 Overview'!$C$10),'2016 Overview'!$A$10,IF(AND($F258&gt;='2016 Overview'!$B$9,$F258&lt;='2016 Overview'!$C$9),'2016 Overview'!$A$9,IF(AND($F258&gt;='2016 Overview'!$B$8,$F258&lt;='2016 Overview'!$C$8),'2016 Overview'!$A$7,IF(AND($F258&gt;='2016 Overview'!$B$7,$F258&lt;='2016 Overview'!$C$7),'2016 Overview'!$A$7,IF(AND($F258&gt;='2016 Overview'!$B$6,$F258&lt;='2016 Overview'!$C$6),'2016 Overview'!$A$6,IF(AND($F258&gt;='2016 Overview'!$B$5,$F258&lt;='2016 Overview'!$C$5),'2016 Overview'!$A$5,))))))))))))))</f>
        <v>N</v>
      </c>
      <c r="C258" s="35" t="s">
        <v>148</v>
      </c>
      <c r="D258" s="51" t="s">
        <v>38</v>
      </c>
      <c r="E258" s="35" t="s">
        <v>146</v>
      </c>
      <c r="F258" s="27">
        <f>H258*3</f>
        <v>8399.9700000000012</v>
      </c>
      <c r="G258" s="36">
        <f>H258/F258</f>
        <v>0.33333333333333331</v>
      </c>
      <c r="H258" s="27">
        <f>I258+K258</f>
        <v>2799.9900000000002</v>
      </c>
      <c r="I258" s="27">
        <f>K258*2</f>
        <v>1866.66</v>
      </c>
      <c r="J258" s="27"/>
      <c r="K258" s="27">
        <v>933.33</v>
      </c>
      <c r="L258" s="28" t="s">
        <v>77</v>
      </c>
      <c r="M258" s="28" t="s">
        <v>102</v>
      </c>
      <c r="N258" s="37">
        <f>M258-L258</f>
        <v>45</v>
      </c>
      <c r="O258" s="38">
        <f>K258/N258</f>
        <v>20.740666666666666</v>
      </c>
    </row>
    <row r="259" spans="1:15" x14ac:dyDescent="0.25">
      <c r="A259" s="35">
        <v>2016</v>
      </c>
      <c r="B259" s="26">
        <f>IF(AND($F259&gt;='2016 Overview'!$B$18,$F259&lt;='2016 Overview'!$C$18),'2016 Overview'!$A$18,IF(AND($F259&gt;='2016 Overview'!$B$17,$F259&lt;='2016 Overview'!$C$17),'2016 Overview'!$A$17, IF(AND($F259&gt;='2016 Overview'!$B$16,$F259&lt;='2016 Overview'!$C$16),'2016 Overview'!$A$16, IF(AND($F259&gt;='2016 Overview'!$B$15,$F259&lt;='2016 Overview'!$C$15),'2016 Overview'!$A$15, IF(AND($F259&gt;='2016 Overview'!$B$14,$F259&lt;='2016 Overview'!$C$14),'2016 Overview'!$A$14, IF(AND($F259&gt;='2016 Overview'!$B$13,$F259&lt;='2016 Overview'!$C$13),'2016 Overview'!$A$13, IF(AND($F259&gt;='2016 Overview'!$B$12,$F259&lt;='2016 Overview'!$C$12),'2016 Overview'!$A$12,IF(AND($F259&gt;='2016 Overview'!$B$11,$F259&lt;='2016 Overview'!$C$11),'2016 Overview'!$A$11,IF(AND($F259&gt;='2016 Overview'!$B$10,$F259&lt;='2016 Overview'!$C$10),'2016 Overview'!$A$10,IF(AND($F259&gt;='2016 Overview'!$B$9,$F259&lt;='2016 Overview'!$C$9),'2016 Overview'!$A$9,IF(AND($F259&gt;='2016 Overview'!$B$8,$F259&lt;='2016 Overview'!$C$8),'2016 Overview'!$A$7,IF(AND($F259&gt;='2016 Overview'!$B$7,$F259&lt;='2016 Overview'!$C$7),'2016 Overview'!$A$7,IF(AND($F259&gt;='2016 Overview'!$B$6,$F259&lt;='2016 Overview'!$C$6),'2016 Overview'!$A$6,IF(AND($F259&gt;='2016 Overview'!$B$5,$F259&lt;='2016 Overview'!$C$5),'2016 Overview'!$A$5,))))))))))))))</f>
        <v>0</v>
      </c>
      <c r="C259" s="35" t="s">
        <v>148</v>
      </c>
      <c r="D259" s="26"/>
      <c r="E259" s="35" t="s">
        <v>146</v>
      </c>
      <c r="F259" s="27">
        <v>63500</v>
      </c>
      <c r="G259" s="36">
        <f>H259/F259</f>
        <v>0.33333322834645668</v>
      </c>
      <c r="H259" s="27">
        <v>21166.66</v>
      </c>
      <c r="I259" s="27"/>
      <c r="J259" s="27">
        <v>0</v>
      </c>
      <c r="K259" s="27">
        <f>SUM(H259-J259)</f>
        <v>21166.66</v>
      </c>
      <c r="L259" s="28">
        <v>42297</v>
      </c>
      <c r="M259" s="28">
        <v>42612</v>
      </c>
      <c r="N259" s="37">
        <f>M259-L259</f>
        <v>315</v>
      </c>
      <c r="O259" s="38">
        <f>K259/N259</f>
        <v>67.195746031746026</v>
      </c>
    </row>
    <row r="260" spans="1:15" x14ac:dyDescent="0.25">
      <c r="A260" s="35">
        <v>2016</v>
      </c>
      <c r="B260" s="26">
        <f>IF(AND($F260&gt;='2016 Overview'!$B$18,$F260&lt;='2016 Overview'!$C$18),'2016 Overview'!$A$18,IF(AND($F260&gt;='2016 Overview'!$B$17,$F260&lt;='2016 Overview'!$C$17),'2016 Overview'!$A$17, IF(AND($F260&gt;='2016 Overview'!$B$16,$F260&lt;='2016 Overview'!$C$16),'2016 Overview'!$A$16, IF(AND($F260&gt;='2016 Overview'!$B$15,$F260&lt;='2016 Overview'!$C$15),'2016 Overview'!$A$15, IF(AND($F260&gt;='2016 Overview'!$B$14,$F260&lt;='2016 Overview'!$C$14),'2016 Overview'!$A$14, IF(AND($F260&gt;='2016 Overview'!$B$13,$F260&lt;='2016 Overview'!$C$13),'2016 Overview'!$A$13, IF(AND($F260&gt;='2016 Overview'!$B$12,$F260&lt;='2016 Overview'!$C$12),'2016 Overview'!$A$12,IF(AND($F260&gt;='2016 Overview'!$B$11,$F260&lt;='2016 Overview'!$C$11),'2016 Overview'!$A$11,IF(AND($F260&gt;='2016 Overview'!$B$10,$F260&lt;='2016 Overview'!$C$10),'2016 Overview'!$A$10,IF(AND($F260&gt;='2016 Overview'!$B$9,$F260&lt;='2016 Overview'!$C$9),'2016 Overview'!$A$9,IF(AND($F260&gt;='2016 Overview'!$B$8,$F260&lt;='2016 Overview'!$C$8),'2016 Overview'!$A$7,IF(AND($F260&gt;='2016 Overview'!$B$7,$F260&lt;='2016 Overview'!$C$7),'2016 Overview'!$A$7,IF(AND($F260&gt;='2016 Overview'!$B$6,$F260&lt;='2016 Overview'!$C$6),'2016 Overview'!$A$6,IF(AND($F260&gt;='2016 Overview'!$B$5,$F260&lt;='2016 Overview'!$C$5),'2016 Overview'!$A$5,))))))))))))))</f>
        <v>0</v>
      </c>
      <c r="C260" s="35" t="s">
        <v>148</v>
      </c>
      <c r="D260" s="26"/>
      <c r="E260" s="35" t="s">
        <v>146</v>
      </c>
      <c r="F260" s="27">
        <v>58250</v>
      </c>
      <c r="G260" s="36">
        <f>H260/F260</f>
        <v>0.33333321888412015</v>
      </c>
      <c r="H260" s="27">
        <v>19416.66</v>
      </c>
      <c r="I260" s="27"/>
      <c r="J260" s="27">
        <v>-3416.66</v>
      </c>
      <c r="K260" s="27">
        <f>SUM(H260-J260)</f>
        <v>22833.32</v>
      </c>
      <c r="L260" s="28">
        <v>41771</v>
      </c>
      <c r="M260" s="28">
        <v>42612</v>
      </c>
      <c r="N260" s="37">
        <f>M260-L260</f>
        <v>841</v>
      </c>
      <c r="O260" s="38">
        <f>K260/N260</f>
        <v>27.150202140309155</v>
      </c>
    </row>
    <row r="261" spans="1:15" x14ac:dyDescent="0.25">
      <c r="A261" s="35">
        <v>2016</v>
      </c>
      <c r="B261" s="26" t="str">
        <f>IF(AND($F261&gt;='2016 Overview'!$B$18,$F261&lt;='2016 Overview'!$C$18),'2016 Overview'!$A$18,IF(AND($F261&gt;='2016 Overview'!$B$17,$F261&lt;='2016 Overview'!$C$17),'2016 Overview'!$A$17, IF(AND($F261&gt;='2016 Overview'!$B$16,$F261&lt;='2016 Overview'!$C$16),'2016 Overview'!$A$16, IF(AND($F261&gt;='2016 Overview'!$B$15,$F261&lt;='2016 Overview'!$C$15),'2016 Overview'!$A$15, IF(AND($F261&gt;='2016 Overview'!$B$14,$F261&lt;='2016 Overview'!$C$14),'2016 Overview'!$A$14, IF(AND($F261&gt;='2016 Overview'!$B$13,$F261&lt;='2016 Overview'!$C$13),'2016 Overview'!$A$13, IF(AND($F261&gt;='2016 Overview'!$B$12,$F261&lt;='2016 Overview'!$C$12),'2016 Overview'!$A$12,IF(AND($F261&gt;='2016 Overview'!$B$11,$F261&lt;='2016 Overview'!$C$11),'2016 Overview'!$A$11,IF(AND($F261&gt;='2016 Overview'!$B$10,$F261&lt;='2016 Overview'!$C$10),'2016 Overview'!$A$10,IF(AND($F261&gt;='2016 Overview'!$B$9,$F261&lt;='2016 Overview'!$C$9),'2016 Overview'!$A$9,IF(AND($F261&gt;='2016 Overview'!$B$8,$F261&lt;='2016 Overview'!$C$8),'2016 Overview'!$A$7,IF(AND($F261&gt;='2016 Overview'!$B$7,$F261&lt;='2016 Overview'!$C$7),'2016 Overview'!$A$7,IF(AND($F261&gt;='2016 Overview'!$B$6,$F261&lt;='2016 Overview'!$C$6),'2016 Overview'!$A$6,IF(AND($F261&gt;='2016 Overview'!$B$5,$F261&lt;='2016 Overview'!$C$5),'2016 Overview'!$A$5,))))))))))))))</f>
        <v>J</v>
      </c>
      <c r="C261" s="35" t="s">
        <v>148</v>
      </c>
      <c r="D261" s="26"/>
      <c r="E261" s="35" t="s">
        <v>146</v>
      </c>
      <c r="F261" s="27">
        <v>75000</v>
      </c>
      <c r="G261" s="36">
        <f>H261/F261</f>
        <v>0.33333333333333331</v>
      </c>
      <c r="H261" s="27">
        <v>25000</v>
      </c>
      <c r="I261" s="27"/>
      <c r="J261" s="27">
        <v>-5000</v>
      </c>
      <c r="K261" s="27">
        <f>SUM(H261-J261)</f>
        <v>30000</v>
      </c>
      <c r="L261" s="28">
        <v>40998</v>
      </c>
      <c r="M261" s="28">
        <v>42615</v>
      </c>
      <c r="N261" s="37">
        <f>M261-L261</f>
        <v>1617</v>
      </c>
      <c r="O261" s="38">
        <f>K261/N261</f>
        <v>18.552875695732837</v>
      </c>
    </row>
    <row r="262" spans="1:15" x14ac:dyDescent="0.25">
      <c r="A262" s="35">
        <v>2016</v>
      </c>
      <c r="B262" s="26" t="str">
        <f>IF(AND($F262&gt;='2016 Overview'!$B$18,$F262&lt;='2016 Overview'!$C$18),'2016 Overview'!$A$18,IF(AND($F262&gt;='2016 Overview'!$B$17,$F262&lt;='2016 Overview'!$C$17),'2016 Overview'!$A$17, IF(AND($F262&gt;='2016 Overview'!$B$16,$F262&lt;='2016 Overview'!$C$16),'2016 Overview'!$A$16, IF(AND($F262&gt;='2016 Overview'!$B$15,$F262&lt;='2016 Overview'!$C$15),'2016 Overview'!$A$15, IF(AND($F262&gt;='2016 Overview'!$B$14,$F262&lt;='2016 Overview'!$C$14),'2016 Overview'!$A$14, IF(AND($F262&gt;='2016 Overview'!$B$13,$F262&lt;='2016 Overview'!$C$13),'2016 Overview'!$A$13, IF(AND($F262&gt;='2016 Overview'!$B$12,$F262&lt;='2016 Overview'!$C$12),'2016 Overview'!$A$12,IF(AND($F262&gt;='2016 Overview'!$B$11,$F262&lt;='2016 Overview'!$C$11),'2016 Overview'!$A$11,IF(AND($F262&gt;='2016 Overview'!$B$10,$F262&lt;='2016 Overview'!$C$10),'2016 Overview'!$A$10,IF(AND($F262&gt;='2016 Overview'!$B$9,$F262&lt;='2016 Overview'!$C$9),'2016 Overview'!$A$9,IF(AND($F262&gt;='2016 Overview'!$B$8,$F262&lt;='2016 Overview'!$C$8),'2016 Overview'!$A$7,IF(AND($F262&gt;='2016 Overview'!$B$7,$F262&lt;='2016 Overview'!$C$7),'2016 Overview'!$A$7,IF(AND($F262&gt;='2016 Overview'!$B$6,$F262&lt;='2016 Overview'!$C$6),'2016 Overview'!$A$6,IF(AND($F262&gt;='2016 Overview'!$B$5,$F262&lt;='2016 Overview'!$C$5),'2016 Overview'!$A$5,))))))))))))))</f>
        <v>I</v>
      </c>
      <c r="C262" s="35" t="s">
        <v>148</v>
      </c>
      <c r="D262" s="26"/>
      <c r="E262" s="35" t="s">
        <v>146</v>
      </c>
      <c r="F262" s="27">
        <v>100000</v>
      </c>
      <c r="G262" s="36">
        <f>H262/F262</f>
        <v>0.3333333</v>
      </c>
      <c r="H262" s="27">
        <v>33333.33</v>
      </c>
      <c r="I262" s="27"/>
      <c r="J262" s="27">
        <v>0</v>
      </c>
      <c r="K262" s="27">
        <f>SUM(H262-J262)</f>
        <v>33333.33</v>
      </c>
      <c r="L262" s="28">
        <v>42037</v>
      </c>
      <c r="M262" s="28">
        <v>42619</v>
      </c>
      <c r="N262" s="37">
        <f>M262-L262</f>
        <v>582</v>
      </c>
      <c r="O262" s="38">
        <f>K262/N262</f>
        <v>57.273762886597943</v>
      </c>
    </row>
    <row r="263" spans="1:15" x14ac:dyDescent="0.25">
      <c r="A263" s="35">
        <v>2016</v>
      </c>
      <c r="B263" s="26" t="str">
        <f>IF(AND($F263&gt;='2016 Overview'!$B$18,$F263&lt;='2016 Overview'!$C$18),'2016 Overview'!$A$18,IF(AND($F263&gt;='2016 Overview'!$B$17,$F263&lt;='2016 Overview'!$C$17),'2016 Overview'!$A$17, IF(AND($F263&gt;='2016 Overview'!$B$16,$F263&lt;='2016 Overview'!$C$16),'2016 Overview'!$A$16, IF(AND($F263&gt;='2016 Overview'!$B$15,$F263&lt;='2016 Overview'!$C$15),'2016 Overview'!$A$15, IF(AND($F263&gt;='2016 Overview'!$B$14,$F263&lt;='2016 Overview'!$C$14),'2016 Overview'!$A$14, IF(AND($F263&gt;='2016 Overview'!$B$13,$F263&lt;='2016 Overview'!$C$13),'2016 Overview'!$A$13, IF(AND($F263&gt;='2016 Overview'!$B$12,$F263&lt;='2016 Overview'!$C$12),'2016 Overview'!$A$12,IF(AND($F263&gt;='2016 Overview'!$B$11,$F263&lt;='2016 Overview'!$C$11),'2016 Overview'!$A$11,IF(AND($F263&gt;='2016 Overview'!$B$10,$F263&lt;='2016 Overview'!$C$10),'2016 Overview'!$A$10,IF(AND($F263&gt;='2016 Overview'!$B$9,$F263&lt;='2016 Overview'!$C$9),'2016 Overview'!$A$9,IF(AND($F263&gt;='2016 Overview'!$B$8,$F263&lt;='2016 Overview'!$C$8),'2016 Overview'!$A$7,IF(AND($F263&gt;='2016 Overview'!$B$7,$F263&lt;='2016 Overview'!$C$7),'2016 Overview'!$A$7,IF(AND($F263&gt;='2016 Overview'!$B$6,$F263&lt;='2016 Overview'!$C$6),'2016 Overview'!$A$6,IF(AND($F263&gt;='2016 Overview'!$B$5,$F263&lt;='2016 Overview'!$C$5),'2016 Overview'!$A$5,))))))))))))))</f>
        <v>J</v>
      </c>
      <c r="C263" s="35" t="s">
        <v>148</v>
      </c>
      <c r="D263" s="26"/>
      <c r="E263" s="35" t="s">
        <v>146</v>
      </c>
      <c r="F263" s="27">
        <v>92500</v>
      </c>
      <c r="G263" s="36">
        <f>H263/F263</f>
        <v>0.33333329729729733</v>
      </c>
      <c r="H263" s="27">
        <v>30833.33</v>
      </c>
      <c r="I263" s="27"/>
      <c r="J263" s="27">
        <v>0</v>
      </c>
      <c r="K263" s="27">
        <f>SUM(H263-J263)</f>
        <v>30833.33</v>
      </c>
      <c r="L263" s="28">
        <v>42338</v>
      </c>
      <c r="M263" s="28">
        <v>42621</v>
      </c>
      <c r="N263" s="37">
        <f>M263-L263</f>
        <v>283</v>
      </c>
      <c r="O263" s="38">
        <f>K263/N263</f>
        <v>108.95169611307421</v>
      </c>
    </row>
    <row r="264" spans="1:15" x14ac:dyDescent="0.25">
      <c r="A264" s="35">
        <v>2016</v>
      </c>
      <c r="B264" s="26" t="str">
        <f>IF(AND($F264&gt;='2016 Overview'!$B$18,$F264&lt;='2016 Overview'!$C$18),'2016 Overview'!$A$18,IF(AND($F264&gt;='2016 Overview'!$B$17,$F264&lt;='2016 Overview'!$C$17),'2016 Overview'!$A$17, IF(AND($F264&gt;='2016 Overview'!$B$16,$F264&lt;='2016 Overview'!$C$16),'2016 Overview'!$A$16, IF(AND($F264&gt;='2016 Overview'!$B$15,$F264&lt;='2016 Overview'!$C$15),'2016 Overview'!$A$15, IF(AND($F264&gt;='2016 Overview'!$B$14,$F264&lt;='2016 Overview'!$C$14),'2016 Overview'!$A$14, IF(AND($F264&gt;='2016 Overview'!$B$13,$F264&lt;='2016 Overview'!$C$13),'2016 Overview'!$A$13, IF(AND($F264&gt;='2016 Overview'!$B$12,$F264&lt;='2016 Overview'!$C$12),'2016 Overview'!$A$12,IF(AND($F264&gt;='2016 Overview'!$B$11,$F264&lt;='2016 Overview'!$C$11),'2016 Overview'!$A$11,IF(AND($F264&gt;='2016 Overview'!$B$10,$F264&lt;='2016 Overview'!$C$10),'2016 Overview'!$A$10,IF(AND($F264&gt;='2016 Overview'!$B$9,$F264&lt;='2016 Overview'!$C$9),'2016 Overview'!$A$9,IF(AND($F264&gt;='2016 Overview'!$B$8,$F264&lt;='2016 Overview'!$C$8),'2016 Overview'!$A$7,IF(AND($F264&gt;='2016 Overview'!$B$7,$F264&lt;='2016 Overview'!$C$7),'2016 Overview'!$A$7,IF(AND($F264&gt;='2016 Overview'!$B$6,$F264&lt;='2016 Overview'!$C$6),'2016 Overview'!$A$6,IF(AND($F264&gt;='2016 Overview'!$B$5,$F264&lt;='2016 Overview'!$C$5),'2016 Overview'!$A$5,))))))))))))))</f>
        <v>I</v>
      </c>
      <c r="C264" s="35" t="s">
        <v>148</v>
      </c>
      <c r="D264" s="26"/>
      <c r="E264" s="35" t="s">
        <v>146</v>
      </c>
      <c r="F264" s="27">
        <v>120000</v>
      </c>
      <c r="G264" s="36">
        <f>H264/F264</f>
        <v>0.33333333333333331</v>
      </c>
      <c r="H264" s="27">
        <v>40000</v>
      </c>
      <c r="I264" s="27"/>
      <c r="J264" s="27">
        <v>0</v>
      </c>
      <c r="K264" s="27">
        <f>SUM(H264-J264)</f>
        <v>40000</v>
      </c>
      <c r="L264" s="28">
        <v>42132</v>
      </c>
      <c r="M264" s="28">
        <v>42625</v>
      </c>
      <c r="N264" s="37">
        <f>M264-L264</f>
        <v>493</v>
      </c>
      <c r="O264" s="38">
        <f>K264/N264</f>
        <v>81.135902636916839</v>
      </c>
    </row>
    <row r="265" spans="1:15" x14ac:dyDescent="0.25">
      <c r="A265" s="35">
        <v>2016</v>
      </c>
      <c r="B265" s="26">
        <f>IF(AND($F265&gt;='2016 Overview'!$B$18,$F265&lt;='2016 Overview'!$C$18),'2016 Overview'!$A$18,IF(AND($F265&gt;='2016 Overview'!$B$17,$F265&lt;='2016 Overview'!$C$17),'2016 Overview'!$A$17, IF(AND($F265&gt;='2016 Overview'!$B$16,$F265&lt;='2016 Overview'!$C$16),'2016 Overview'!$A$16, IF(AND($F265&gt;='2016 Overview'!$B$15,$F265&lt;='2016 Overview'!$C$15),'2016 Overview'!$A$15, IF(AND($F265&gt;='2016 Overview'!$B$14,$F265&lt;='2016 Overview'!$C$14),'2016 Overview'!$A$14, IF(AND($F265&gt;='2016 Overview'!$B$13,$F265&lt;='2016 Overview'!$C$13),'2016 Overview'!$A$13, IF(AND($F265&gt;='2016 Overview'!$B$12,$F265&lt;='2016 Overview'!$C$12),'2016 Overview'!$A$12,IF(AND($F265&gt;='2016 Overview'!$B$11,$F265&lt;='2016 Overview'!$C$11),'2016 Overview'!$A$11,IF(AND($F265&gt;='2016 Overview'!$B$10,$F265&lt;='2016 Overview'!$C$10),'2016 Overview'!$A$10,IF(AND($F265&gt;='2016 Overview'!$B$9,$F265&lt;='2016 Overview'!$C$9),'2016 Overview'!$A$9,IF(AND($F265&gt;='2016 Overview'!$B$8,$F265&lt;='2016 Overview'!$C$8),'2016 Overview'!$A$7,IF(AND($F265&gt;='2016 Overview'!$B$7,$F265&lt;='2016 Overview'!$C$7),'2016 Overview'!$A$7,IF(AND($F265&gt;='2016 Overview'!$B$6,$F265&lt;='2016 Overview'!$C$6),'2016 Overview'!$A$6,IF(AND($F265&gt;='2016 Overview'!$B$5,$F265&lt;='2016 Overview'!$C$5),'2016 Overview'!$A$5,))))))))))))))</f>
        <v>0</v>
      </c>
      <c r="C265" s="35" t="s">
        <v>148</v>
      </c>
      <c r="D265" s="26"/>
      <c r="E265" s="35" t="s">
        <v>146</v>
      </c>
      <c r="F265" s="27">
        <v>57580.01</v>
      </c>
      <c r="G265" s="36">
        <f>H265/F265</f>
        <v>0.33333321755241102</v>
      </c>
      <c r="H265" s="27">
        <v>19193.330000000002</v>
      </c>
      <c r="I265" s="27"/>
      <c r="J265" s="27">
        <v>0</v>
      </c>
      <c r="K265" s="27">
        <f>SUM(H265-J265)</f>
        <v>19193.330000000002</v>
      </c>
      <c r="L265" s="28">
        <v>41990</v>
      </c>
      <c r="M265" s="28">
        <v>42627</v>
      </c>
      <c r="N265" s="37">
        <f>M265-L265</f>
        <v>637</v>
      </c>
      <c r="O265" s="38">
        <f>K265/N265</f>
        <v>30.130816326530613</v>
      </c>
    </row>
    <row r="266" spans="1:15" x14ac:dyDescent="0.25">
      <c r="A266" s="35">
        <v>2016</v>
      </c>
      <c r="B266" s="26" t="str">
        <f>IF(AND($F266&gt;='2016 Overview'!$B$18,$F266&lt;='2016 Overview'!$C$18),'2016 Overview'!$A$18,IF(AND($F266&gt;='2016 Overview'!$B$17,$F266&lt;='2016 Overview'!$C$17),'2016 Overview'!$A$17, IF(AND($F266&gt;='2016 Overview'!$B$16,$F266&lt;='2016 Overview'!$C$16),'2016 Overview'!$A$16, IF(AND($F266&gt;='2016 Overview'!$B$15,$F266&lt;='2016 Overview'!$C$15),'2016 Overview'!$A$15, IF(AND($F266&gt;='2016 Overview'!$B$14,$F266&lt;='2016 Overview'!$C$14),'2016 Overview'!$A$14, IF(AND($F266&gt;='2016 Overview'!$B$13,$F266&lt;='2016 Overview'!$C$13),'2016 Overview'!$A$13, IF(AND($F266&gt;='2016 Overview'!$B$12,$F266&lt;='2016 Overview'!$C$12),'2016 Overview'!$A$12,IF(AND($F266&gt;='2016 Overview'!$B$11,$F266&lt;='2016 Overview'!$C$11),'2016 Overview'!$A$11,IF(AND($F266&gt;='2016 Overview'!$B$10,$F266&lt;='2016 Overview'!$C$10),'2016 Overview'!$A$10,IF(AND($F266&gt;='2016 Overview'!$B$9,$F266&lt;='2016 Overview'!$C$9),'2016 Overview'!$A$9,IF(AND($F266&gt;='2016 Overview'!$B$8,$F266&lt;='2016 Overview'!$C$8),'2016 Overview'!$A$7,IF(AND($F266&gt;='2016 Overview'!$B$7,$F266&lt;='2016 Overview'!$C$7),'2016 Overview'!$A$7,IF(AND($F266&gt;='2016 Overview'!$B$6,$F266&lt;='2016 Overview'!$C$6),'2016 Overview'!$A$6,IF(AND($F266&gt;='2016 Overview'!$B$5,$F266&lt;='2016 Overview'!$C$5),'2016 Overview'!$A$5,))))))))))))))</f>
        <v>N</v>
      </c>
      <c r="C266" s="35" t="s">
        <v>148</v>
      </c>
      <c r="D266" s="51" t="s">
        <v>38</v>
      </c>
      <c r="E266" s="35" t="s">
        <v>146</v>
      </c>
      <c r="F266" s="27">
        <f>H266*3</f>
        <v>7999.83</v>
      </c>
      <c r="G266" s="36">
        <f>H266/F266</f>
        <v>0.33333333333333337</v>
      </c>
      <c r="H266" s="27">
        <f>I266+K266</f>
        <v>2666.61</v>
      </c>
      <c r="I266" s="27">
        <f>K266*2</f>
        <v>1777.74</v>
      </c>
      <c r="J266" s="27"/>
      <c r="K266" s="27">
        <v>888.87</v>
      </c>
      <c r="L266" s="28" t="s">
        <v>82</v>
      </c>
      <c r="M266" s="28" t="s">
        <v>83</v>
      </c>
      <c r="N266" s="37">
        <f>M266-L266</f>
        <v>912</v>
      </c>
      <c r="O266" s="38">
        <f>K266/N266</f>
        <v>0.97463815789473685</v>
      </c>
    </row>
    <row r="267" spans="1:15" x14ac:dyDescent="0.25">
      <c r="A267" s="35">
        <v>2016</v>
      </c>
      <c r="B267" s="26" t="str">
        <f>IF(AND($F267&gt;='2016 Overview'!$B$18,$F267&lt;='2016 Overview'!$C$18),'2016 Overview'!$A$18,IF(AND($F267&gt;='2016 Overview'!$B$17,$F267&lt;='2016 Overview'!$C$17),'2016 Overview'!$A$17, IF(AND($F267&gt;='2016 Overview'!$B$16,$F267&lt;='2016 Overview'!$C$16),'2016 Overview'!$A$16, IF(AND($F267&gt;='2016 Overview'!$B$15,$F267&lt;='2016 Overview'!$C$15),'2016 Overview'!$A$15, IF(AND($F267&gt;='2016 Overview'!$B$14,$F267&lt;='2016 Overview'!$C$14),'2016 Overview'!$A$14, IF(AND($F267&gt;='2016 Overview'!$B$13,$F267&lt;='2016 Overview'!$C$13),'2016 Overview'!$A$13, IF(AND($F267&gt;='2016 Overview'!$B$12,$F267&lt;='2016 Overview'!$C$12),'2016 Overview'!$A$12,IF(AND($F267&gt;='2016 Overview'!$B$11,$F267&lt;='2016 Overview'!$C$11),'2016 Overview'!$A$11,IF(AND($F267&gt;='2016 Overview'!$B$10,$F267&lt;='2016 Overview'!$C$10),'2016 Overview'!$A$10,IF(AND($F267&gt;='2016 Overview'!$B$9,$F267&lt;='2016 Overview'!$C$9),'2016 Overview'!$A$9,IF(AND($F267&gt;='2016 Overview'!$B$8,$F267&lt;='2016 Overview'!$C$8),'2016 Overview'!$A$7,IF(AND($F267&gt;='2016 Overview'!$B$7,$F267&lt;='2016 Overview'!$C$7),'2016 Overview'!$A$7,IF(AND($F267&gt;='2016 Overview'!$B$6,$F267&lt;='2016 Overview'!$C$6),'2016 Overview'!$A$6,IF(AND($F267&gt;='2016 Overview'!$B$5,$F267&lt;='2016 Overview'!$C$5),'2016 Overview'!$A$5,))))))))))))))</f>
        <v>N</v>
      </c>
      <c r="C267" s="35" t="s">
        <v>148</v>
      </c>
      <c r="D267" s="26"/>
      <c r="E267" s="35" t="s">
        <v>146</v>
      </c>
      <c r="F267" s="27">
        <v>9000</v>
      </c>
      <c r="G267" s="36">
        <f>H267/F267</f>
        <v>0.33333333333333331</v>
      </c>
      <c r="H267" s="27">
        <v>3000</v>
      </c>
      <c r="I267" s="27"/>
      <c r="J267" s="27">
        <v>-150</v>
      </c>
      <c r="K267" s="27">
        <f>SUM(H267-J267)</f>
        <v>3150</v>
      </c>
      <c r="L267" s="28">
        <v>42397</v>
      </c>
      <c r="M267" s="28">
        <v>42632</v>
      </c>
      <c r="N267" s="37">
        <f>M267-L267</f>
        <v>235</v>
      </c>
      <c r="O267" s="38">
        <f>K267/N267</f>
        <v>13.404255319148936</v>
      </c>
    </row>
    <row r="268" spans="1:15" x14ac:dyDescent="0.25">
      <c r="A268" s="35">
        <v>2016</v>
      </c>
      <c r="B268" s="26" t="str">
        <f>IF(AND($F268&gt;='2016 Overview'!$B$18,$F268&lt;='2016 Overview'!$C$18),'2016 Overview'!$A$18,IF(AND($F268&gt;='2016 Overview'!$B$17,$F268&lt;='2016 Overview'!$C$17),'2016 Overview'!$A$17, IF(AND($F268&gt;='2016 Overview'!$B$16,$F268&lt;='2016 Overview'!$C$16),'2016 Overview'!$A$16, IF(AND($F268&gt;='2016 Overview'!$B$15,$F268&lt;='2016 Overview'!$C$15),'2016 Overview'!$A$15, IF(AND($F268&gt;='2016 Overview'!$B$14,$F268&lt;='2016 Overview'!$C$14),'2016 Overview'!$A$14, IF(AND($F268&gt;='2016 Overview'!$B$13,$F268&lt;='2016 Overview'!$C$13),'2016 Overview'!$A$13, IF(AND($F268&gt;='2016 Overview'!$B$12,$F268&lt;='2016 Overview'!$C$12),'2016 Overview'!$A$12,IF(AND($F268&gt;='2016 Overview'!$B$11,$F268&lt;='2016 Overview'!$C$11),'2016 Overview'!$A$11,IF(AND($F268&gt;='2016 Overview'!$B$10,$F268&lt;='2016 Overview'!$C$10),'2016 Overview'!$A$10,IF(AND($F268&gt;='2016 Overview'!$B$9,$F268&lt;='2016 Overview'!$C$9),'2016 Overview'!$A$9,IF(AND($F268&gt;='2016 Overview'!$B$8,$F268&lt;='2016 Overview'!$C$8),'2016 Overview'!$A$7,IF(AND($F268&gt;='2016 Overview'!$B$7,$F268&lt;='2016 Overview'!$C$7),'2016 Overview'!$A$7,IF(AND($F268&gt;='2016 Overview'!$B$6,$F268&lt;='2016 Overview'!$C$6),'2016 Overview'!$A$6,IF(AND($F268&gt;='2016 Overview'!$B$5,$F268&lt;='2016 Overview'!$C$5),'2016 Overview'!$A$5,))))))))))))))</f>
        <v>L</v>
      </c>
      <c r="C268" s="35" t="s">
        <v>148</v>
      </c>
      <c r="D268" s="26"/>
      <c r="E268" s="35" t="s">
        <v>146</v>
      </c>
      <c r="F268" s="27">
        <v>33000</v>
      </c>
      <c r="G268" s="36">
        <f>H268/F268</f>
        <v>0.33333333333333331</v>
      </c>
      <c r="H268" s="27">
        <v>11000</v>
      </c>
      <c r="I268" s="27"/>
      <c r="J268" s="27">
        <v>-3333.33</v>
      </c>
      <c r="K268" s="27">
        <f>SUM(H268-J268)</f>
        <v>14333.33</v>
      </c>
      <c r="L268" s="28">
        <v>42408</v>
      </c>
      <c r="M268" s="28">
        <v>42635</v>
      </c>
      <c r="N268" s="37">
        <f>M268-L268</f>
        <v>227</v>
      </c>
      <c r="O268" s="38">
        <f>K268/N268</f>
        <v>63.142422907488985</v>
      </c>
    </row>
    <row r="269" spans="1:15" x14ac:dyDescent="0.25">
      <c r="A269" s="35">
        <v>2016</v>
      </c>
      <c r="B269" s="26" t="str">
        <f>IF(AND($F269&gt;='2016 Overview'!$B$18,$F269&lt;='2016 Overview'!$C$18),'2016 Overview'!$A$18,IF(AND($F269&gt;='2016 Overview'!$B$17,$F269&lt;='2016 Overview'!$C$17),'2016 Overview'!$A$17, IF(AND($F269&gt;='2016 Overview'!$B$16,$F269&lt;='2016 Overview'!$C$16),'2016 Overview'!$A$16, IF(AND($F269&gt;='2016 Overview'!$B$15,$F269&lt;='2016 Overview'!$C$15),'2016 Overview'!$A$15, IF(AND($F269&gt;='2016 Overview'!$B$14,$F269&lt;='2016 Overview'!$C$14),'2016 Overview'!$A$14, IF(AND($F269&gt;='2016 Overview'!$B$13,$F269&lt;='2016 Overview'!$C$13),'2016 Overview'!$A$13, IF(AND($F269&gt;='2016 Overview'!$B$12,$F269&lt;='2016 Overview'!$C$12),'2016 Overview'!$A$12,IF(AND($F269&gt;='2016 Overview'!$B$11,$F269&lt;='2016 Overview'!$C$11),'2016 Overview'!$A$11,IF(AND($F269&gt;='2016 Overview'!$B$10,$F269&lt;='2016 Overview'!$C$10),'2016 Overview'!$A$10,IF(AND($F269&gt;='2016 Overview'!$B$9,$F269&lt;='2016 Overview'!$C$9),'2016 Overview'!$A$9,IF(AND($F269&gt;='2016 Overview'!$B$8,$F269&lt;='2016 Overview'!$C$8),'2016 Overview'!$A$7,IF(AND($F269&gt;='2016 Overview'!$B$7,$F269&lt;='2016 Overview'!$C$7),'2016 Overview'!$A$7,IF(AND($F269&gt;='2016 Overview'!$B$6,$F269&lt;='2016 Overview'!$C$6),'2016 Overview'!$A$6,IF(AND($F269&gt;='2016 Overview'!$B$5,$F269&lt;='2016 Overview'!$C$5),'2016 Overview'!$A$5,))))))))))))))</f>
        <v>B</v>
      </c>
      <c r="C269" s="35" t="s">
        <v>148</v>
      </c>
      <c r="D269" s="26"/>
      <c r="E269" s="35" t="s">
        <v>146</v>
      </c>
      <c r="F269" s="27">
        <v>4000000</v>
      </c>
      <c r="G269" s="36">
        <f>H269/F269</f>
        <v>0.125</v>
      </c>
      <c r="H269" s="27">
        <v>500000</v>
      </c>
      <c r="I269" s="27"/>
      <c r="J269" s="27">
        <v>0</v>
      </c>
      <c r="K269" s="27">
        <f>SUM(H269-J269)</f>
        <v>500000</v>
      </c>
      <c r="L269" s="28">
        <v>42257</v>
      </c>
      <c r="M269" s="28">
        <v>42639</v>
      </c>
      <c r="N269" s="37">
        <f>M269-L269</f>
        <v>382</v>
      </c>
      <c r="O269" s="38">
        <f>K269/N269</f>
        <v>1308.9005235602094</v>
      </c>
    </row>
    <row r="270" spans="1:15" x14ac:dyDescent="0.25">
      <c r="A270" s="35">
        <v>2016</v>
      </c>
      <c r="B270" s="26" t="str">
        <f>IF(AND($F270&gt;='2016 Overview'!$B$18,$F270&lt;='2016 Overview'!$C$18),'2016 Overview'!$A$18,IF(AND($F270&gt;='2016 Overview'!$B$17,$F270&lt;='2016 Overview'!$C$17),'2016 Overview'!$A$17, IF(AND($F270&gt;='2016 Overview'!$B$16,$F270&lt;='2016 Overview'!$C$16),'2016 Overview'!$A$16, IF(AND($F270&gt;='2016 Overview'!$B$15,$F270&lt;='2016 Overview'!$C$15),'2016 Overview'!$A$15, IF(AND($F270&gt;='2016 Overview'!$B$14,$F270&lt;='2016 Overview'!$C$14),'2016 Overview'!$A$14, IF(AND($F270&gt;='2016 Overview'!$B$13,$F270&lt;='2016 Overview'!$C$13),'2016 Overview'!$A$13, IF(AND($F270&gt;='2016 Overview'!$B$12,$F270&lt;='2016 Overview'!$C$12),'2016 Overview'!$A$12,IF(AND($F270&gt;='2016 Overview'!$B$11,$F270&lt;='2016 Overview'!$C$11),'2016 Overview'!$A$11,IF(AND($F270&gt;='2016 Overview'!$B$10,$F270&lt;='2016 Overview'!$C$10),'2016 Overview'!$A$10,IF(AND($F270&gt;='2016 Overview'!$B$9,$F270&lt;='2016 Overview'!$C$9),'2016 Overview'!$A$9,IF(AND($F270&gt;='2016 Overview'!$B$8,$F270&lt;='2016 Overview'!$C$8),'2016 Overview'!$A$7,IF(AND($F270&gt;='2016 Overview'!$B$7,$F270&lt;='2016 Overview'!$C$7),'2016 Overview'!$A$7,IF(AND($F270&gt;='2016 Overview'!$B$6,$F270&lt;='2016 Overview'!$C$6),'2016 Overview'!$A$6,IF(AND($F270&gt;='2016 Overview'!$B$5,$F270&lt;='2016 Overview'!$C$5),'2016 Overview'!$A$5,))))))))))))))</f>
        <v>I</v>
      </c>
      <c r="C270" s="35" t="s">
        <v>148</v>
      </c>
      <c r="D270" s="26"/>
      <c r="E270" s="35" t="s">
        <v>146</v>
      </c>
      <c r="F270" s="27">
        <v>100000</v>
      </c>
      <c r="G270" s="36">
        <f>H270/F270</f>
        <v>0.3333333</v>
      </c>
      <c r="H270" s="27">
        <v>33333.33</v>
      </c>
      <c r="I270" s="27"/>
      <c r="J270" s="27">
        <v>-3333.33</v>
      </c>
      <c r="K270" s="27">
        <f>SUM(H270-J270)</f>
        <v>36666.660000000003</v>
      </c>
      <c r="L270" s="28">
        <v>41905</v>
      </c>
      <c r="M270" s="28">
        <v>42642</v>
      </c>
      <c r="N270" s="37">
        <f>M270-L270</f>
        <v>737</v>
      </c>
      <c r="O270" s="38">
        <f>K270/N270</f>
        <v>49.751234735413846</v>
      </c>
    </row>
    <row r="271" spans="1:15" x14ac:dyDescent="0.25">
      <c r="A271" s="35">
        <v>2016</v>
      </c>
      <c r="B271" s="26" t="str">
        <f>IF(AND($F271&gt;='2016 Overview'!$B$18,$F271&lt;='2016 Overview'!$C$18),'2016 Overview'!$A$18,IF(AND($F271&gt;='2016 Overview'!$B$17,$F271&lt;='2016 Overview'!$C$17),'2016 Overview'!$A$17, IF(AND($F271&gt;='2016 Overview'!$B$16,$F271&lt;='2016 Overview'!$C$16),'2016 Overview'!$A$16, IF(AND($F271&gt;='2016 Overview'!$B$15,$F271&lt;='2016 Overview'!$C$15),'2016 Overview'!$A$15, IF(AND($F271&gt;='2016 Overview'!$B$14,$F271&lt;='2016 Overview'!$C$14),'2016 Overview'!$A$14, IF(AND($F271&gt;='2016 Overview'!$B$13,$F271&lt;='2016 Overview'!$C$13),'2016 Overview'!$A$13, IF(AND($F271&gt;='2016 Overview'!$B$12,$F271&lt;='2016 Overview'!$C$12),'2016 Overview'!$A$12,IF(AND($F271&gt;='2016 Overview'!$B$11,$F271&lt;='2016 Overview'!$C$11),'2016 Overview'!$A$11,IF(AND($F271&gt;='2016 Overview'!$B$10,$F271&lt;='2016 Overview'!$C$10),'2016 Overview'!$A$10,IF(AND($F271&gt;='2016 Overview'!$B$9,$F271&lt;='2016 Overview'!$C$9),'2016 Overview'!$A$9,IF(AND($F271&gt;='2016 Overview'!$B$8,$F271&lt;='2016 Overview'!$C$8),'2016 Overview'!$A$7,IF(AND($F271&gt;='2016 Overview'!$B$7,$F271&lt;='2016 Overview'!$C$7),'2016 Overview'!$A$7,IF(AND($F271&gt;='2016 Overview'!$B$6,$F271&lt;='2016 Overview'!$C$6),'2016 Overview'!$A$6,IF(AND($F271&gt;='2016 Overview'!$B$5,$F271&lt;='2016 Overview'!$C$5),'2016 Overview'!$A$5,))))))))))))))</f>
        <v>N</v>
      </c>
      <c r="C271" s="35" t="s">
        <v>148</v>
      </c>
      <c r="D271" s="51" t="s">
        <v>38</v>
      </c>
      <c r="E271" s="35" t="s">
        <v>146</v>
      </c>
      <c r="F271" s="27">
        <f>H271*3</f>
        <v>6599.9700000000012</v>
      </c>
      <c r="G271" s="36">
        <f>H271/F271</f>
        <v>0.33333333333333331</v>
      </c>
      <c r="H271" s="27">
        <f>I271+K271</f>
        <v>2199.9900000000002</v>
      </c>
      <c r="I271" s="27">
        <f>K271*2</f>
        <v>1466.66</v>
      </c>
      <c r="J271" s="27"/>
      <c r="K271" s="27">
        <v>733.33</v>
      </c>
      <c r="L271" s="28" t="s">
        <v>48</v>
      </c>
      <c r="M271" s="28" t="s">
        <v>81</v>
      </c>
      <c r="N271" s="37">
        <f>M271-L271</f>
        <v>191</v>
      </c>
      <c r="O271" s="38">
        <f>K271/N271</f>
        <v>3.8394240837696336</v>
      </c>
    </row>
    <row r="272" spans="1:15" x14ac:dyDescent="0.25">
      <c r="A272" s="35">
        <v>2016</v>
      </c>
      <c r="B272" s="26" t="str">
        <f>IF(AND($F272&gt;='2016 Overview'!$B$18,$F272&lt;='2016 Overview'!$C$18),'2016 Overview'!$A$18,IF(AND($F272&gt;='2016 Overview'!$B$17,$F272&lt;='2016 Overview'!$C$17),'2016 Overview'!$A$17, IF(AND($F272&gt;='2016 Overview'!$B$16,$F272&lt;='2016 Overview'!$C$16),'2016 Overview'!$A$16, IF(AND($F272&gt;='2016 Overview'!$B$15,$F272&lt;='2016 Overview'!$C$15),'2016 Overview'!$A$15, IF(AND($F272&gt;='2016 Overview'!$B$14,$F272&lt;='2016 Overview'!$C$14),'2016 Overview'!$A$14, IF(AND($F272&gt;='2016 Overview'!$B$13,$F272&lt;='2016 Overview'!$C$13),'2016 Overview'!$A$13, IF(AND($F272&gt;='2016 Overview'!$B$12,$F272&lt;='2016 Overview'!$C$12),'2016 Overview'!$A$12,IF(AND($F272&gt;='2016 Overview'!$B$11,$F272&lt;='2016 Overview'!$C$11),'2016 Overview'!$A$11,IF(AND($F272&gt;='2016 Overview'!$B$10,$F272&lt;='2016 Overview'!$C$10),'2016 Overview'!$A$10,IF(AND($F272&gt;='2016 Overview'!$B$9,$F272&lt;='2016 Overview'!$C$9),'2016 Overview'!$A$9,IF(AND($F272&gt;='2016 Overview'!$B$8,$F272&lt;='2016 Overview'!$C$8),'2016 Overview'!$A$7,IF(AND($F272&gt;='2016 Overview'!$B$7,$F272&lt;='2016 Overview'!$C$7),'2016 Overview'!$A$7,IF(AND($F272&gt;='2016 Overview'!$B$6,$F272&lt;='2016 Overview'!$C$6),'2016 Overview'!$A$6,IF(AND($F272&gt;='2016 Overview'!$B$5,$F272&lt;='2016 Overview'!$C$5),'2016 Overview'!$A$5,))))))))))))))</f>
        <v>N</v>
      </c>
      <c r="C272" s="35" t="s">
        <v>148</v>
      </c>
      <c r="D272" s="51" t="s">
        <v>38</v>
      </c>
      <c r="E272" s="35" t="s">
        <v>146</v>
      </c>
      <c r="F272" s="27">
        <f>H272*3</f>
        <v>9499.9499999999989</v>
      </c>
      <c r="G272" s="36">
        <f>H272/F272</f>
        <v>0.33333333333333331</v>
      </c>
      <c r="H272" s="27">
        <f>I272+K272</f>
        <v>3166.6499999999996</v>
      </c>
      <c r="I272" s="27">
        <f>K272*2</f>
        <v>2111.1</v>
      </c>
      <c r="J272" s="27"/>
      <c r="K272" s="27">
        <v>1055.55</v>
      </c>
      <c r="L272" s="28" t="s">
        <v>110</v>
      </c>
      <c r="M272" s="28" t="s">
        <v>111</v>
      </c>
      <c r="N272" s="37">
        <f>M272-L272</f>
        <v>434</v>
      </c>
      <c r="O272" s="38">
        <f>K272/N272</f>
        <v>2.4321428571428569</v>
      </c>
    </row>
    <row r="273" spans="1:15" x14ac:dyDescent="0.25">
      <c r="A273" s="35">
        <v>2016</v>
      </c>
      <c r="B273" s="26">
        <f>IF(AND($F273&gt;='2016 Overview'!$B$18,$F273&lt;='2016 Overview'!$C$18),'2016 Overview'!$A$18,IF(AND($F273&gt;='2016 Overview'!$B$17,$F273&lt;='2016 Overview'!$C$17),'2016 Overview'!$A$17, IF(AND($F273&gt;='2016 Overview'!$B$16,$F273&lt;='2016 Overview'!$C$16),'2016 Overview'!$A$16, IF(AND($F273&gt;='2016 Overview'!$B$15,$F273&lt;='2016 Overview'!$C$15),'2016 Overview'!$A$15, IF(AND($F273&gt;='2016 Overview'!$B$14,$F273&lt;='2016 Overview'!$C$14),'2016 Overview'!$A$14, IF(AND($F273&gt;='2016 Overview'!$B$13,$F273&lt;='2016 Overview'!$C$13),'2016 Overview'!$A$13, IF(AND($F273&gt;='2016 Overview'!$B$12,$F273&lt;='2016 Overview'!$C$12),'2016 Overview'!$A$12,IF(AND($F273&gt;='2016 Overview'!$B$11,$F273&lt;='2016 Overview'!$C$11),'2016 Overview'!$A$11,IF(AND($F273&gt;='2016 Overview'!$B$10,$F273&lt;='2016 Overview'!$C$10),'2016 Overview'!$A$10,IF(AND($F273&gt;='2016 Overview'!$B$9,$F273&lt;='2016 Overview'!$C$9),'2016 Overview'!$A$9,IF(AND($F273&gt;='2016 Overview'!$B$8,$F273&lt;='2016 Overview'!$C$8),'2016 Overview'!$A$7,IF(AND($F273&gt;='2016 Overview'!$B$7,$F273&lt;='2016 Overview'!$C$7),'2016 Overview'!$A$7,IF(AND($F273&gt;='2016 Overview'!$B$6,$F273&lt;='2016 Overview'!$C$6),'2016 Overview'!$A$6,IF(AND($F273&gt;='2016 Overview'!$B$5,$F273&lt;='2016 Overview'!$C$5),'2016 Overview'!$A$5,))))))))))))))</f>
        <v>0</v>
      </c>
      <c r="C273" s="35" t="s">
        <v>148</v>
      </c>
      <c r="D273" s="26"/>
      <c r="E273" s="35" t="s">
        <v>146</v>
      </c>
      <c r="F273" s="27">
        <v>50000</v>
      </c>
      <c r="G273" s="36">
        <f>H273/F273</f>
        <v>0.33333339999999995</v>
      </c>
      <c r="H273" s="27">
        <v>16666.669999999998</v>
      </c>
      <c r="I273" s="27"/>
      <c r="J273" s="27">
        <v>0</v>
      </c>
      <c r="K273" s="27">
        <f>SUM(H273-J273)</f>
        <v>16666.669999999998</v>
      </c>
      <c r="L273" s="28">
        <v>42367</v>
      </c>
      <c r="M273" s="28">
        <v>42648</v>
      </c>
      <c r="N273" s="37">
        <f>M273-L273</f>
        <v>281</v>
      </c>
      <c r="O273" s="38">
        <f>K273/N273</f>
        <v>59.311992882562272</v>
      </c>
    </row>
    <row r="274" spans="1:15" x14ac:dyDescent="0.25">
      <c r="A274" s="35">
        <v>2016</v>
      </c>
      <c r="B274" s="26" t="str">
        <f>IF(AND($F274&gt;='2016 Overview'!$B$18,$F274&lt;='2016 Overview'!$C$18),'2016 Overview'!$A$18,IF(AND($F274&gt;='2016 Overview'!$B$17,$F274&lt;='2016 Overview'!$C$17),'2016 Overview'!$A$17, IF(AND($F274&gt;='2016 Overview'!$B$16,$F274&lt;='2016 Overview'!$C$16),'2016 Overview'!$A$16, IF(AND($F274&gt;='2016 Overview'!$B$15,$F274&lt;='2016 Overview'!$C$15),'2016 Overview'!$A$15, IF(AND($F274&gt;='2016 Overview'!$B$14,$F274&lt;='2016 Overview'!$C$14),'2016 Overview'!$A$14, IF(AND($F274&gt;='2016 Overview'!$B$13,$F274&lt;='2016 Overview'!$C$13),'2016 Overview'!$A$13, IF(AND($F274&gt;='2016 Overview'!$B$12,$F274&lt;='2016 Overview'!$C$12),'2016 Overview'!$A$12,IF(AND($F274&gt;='2016 Overview'!$B$11,$F274&lt;='2016 Overview'!$C$11),'2016 Overview'!$A$11,IF(AND($F274&gt;='2016 Overview'!$B$10,$F274&lt;='2016 Overview'!$C$10),'2016 Overview'!$A$10,IF(AND($F274&gt;='2016 Overview'!$B$9,$F274&lt;='2016 Overview'!$C$9),'2016 Overview'!$A$9,IF(AND($F274&gt;='2016 Overview'!$B$8,$F274&lt;='2016 Overview'!$C$8),'2016 Overview'!$A$7,IF(AND($F274&gt;='2016 Overview'!$B$7,$F274&lt;='2016 Overview'!$C$7),'2016 Overview'!$A$7,IF(AND($F274&gt;='2016 Overview'!$B$6,$F274&lt;='2016 Overview'!$C$6),'2016 Overview'!$A$6,IF(AND($F274&gt;='2016 Overview'!$B$5,$F274&lt;='2016 Overview'!$C$5),'2016 Overview'!$A$5,))))))))))))))</f>
        <v>L</v>
      </c>
      <c r="C274" s="35" t="s">
        <v>148</v>
      </c>
      <c r="D274" s="26"/>
      <c r="E274" s="35" t="s">
        <v>146</v>
      </c>
      <c r="F274" s="27">
        <v>35000</v>
      </c>
      <c r="G274" s="36">
        <f>H274/F274</f>
        <v>0.33333314285714283</v>
      </c>
      <c r="H274" s="27">
        <v>11666.66</v>
      </c>
      <c r="I274" s="27"/>
      <c r="J274" s="27">
        <v>-3333.33</v>
      </c>
      <c r="K274" s="27">
        <f>SUM(H274-J274)</f>
        <v>14999.99</v>
      </c>
      <c r="L274" s="28">
        <v>42184</v>
      </c>
      <c r="M274" s="28">
        <v>42649</v>
      </c>
      <c r="N274" s="37">
        <f>M274-L274</f>
        <v>465</v>
      </c>
      <c r="O274" s="38">
        <f>K274/N274</f>
        <v>32.258043010752687</v>
      </c>
    </row>
    <row r="275" spans="1:15" x14ac:dyDescent="0.25">
      <c r="A275" s="35">
        <v>2016</v>
      </c>
      <c r="B275" s="26" t="str">
        <f>IF(AND($F275&gt;='2016 Overview'!$B$18,$F275&lt;='2016 Overview'!$C$18),'2016 Overview'!$A$18,IF(AND($F275&gt;='2016 Overview'!$B$17,$F275&lt;='2016 Overview'!$C$17),'2016 Overview'!$A$17, IF(AND($F275&gt;='2016 Overview'!$B$16,$F275&lt;='2016 Overview'!$C$16),'2016 Overview'!$A$16, IF(AND($F275&gt;='2016 Overview'!$B$15,$F275&lt;='2016 Overview'!$C$15),'2016 Overview'!$A$15, IF(AND($F275&gt;='2016 Overview'!$B$14,$F275&lt;='2016 Overview'!$C$14),'2016 Overview'!$A$14, IF(AND($F275&gt;='2016 Overview'!$B$13,$F275&lt;='2016 Overview'!$C$13),'2016 Overview'!$A$13, IF(AND($F275&gt;='2016 Overview'!$B$12,$F275&lt;='2016 Overview'!$C$12),'2016 Overview'!$A$12,IF(AND($F275&gt;='2016 Overview'!$B$11,$F275&lt;='2016 Overview'!$C$11),'2016 Overview'!$A$11,IF(AND($F275&gt;='2016 Overview'!$B$10,$F275&lt;='2016 Overview'!$C$10),'2016 Overview'!$A$10,IF(AND($F275&gt;='2016 Overview'!$B$9,$F275&lt;='2016 Overview'!$C$9),'2016 Overview'!$A$9,IF(AND($F275&gt;='2016 Overview'!$B$8,$F275&lt;='2016 Overview'!$C$8),'2016 Overview'!$A$7,IF(AND($F275&gt;='2016 Overview'!$B$7,$F275&lt;='2016 Overview'!$C$7),'2016 Overview'!$A$7,IF(AND($F275&gt;='2016 Overview'!$B$6,$F275&lt;='2016 Overview'!$C$6),'2016 Overview'!$A$6,IF(AND($F275&gt;='2016 Overview'!$B$5,$F275&lt;='2016 Overview'!$C$5),'2016 Overview'!$A$5,))))))))))))))</f>
        <v>F</v>
      </c>
      <c r="C275" s="35" t="s">
        <v>148</v>
      </c>
      <c r="D275" s="26"/>
      <c r="E275" s="35" t="s">
        <v>146</v>
      </c>
      <c r="F275" s="27">
        <v>505000</v>
      </c>
      <c r="G275" s="36">
        <f>H275/F275</f>
        <v>0.32580130693069309</v>
      </c>
      <c r="H275" s="27">
        <v>164529.66</v>
      </c>
      <c r="I275" s="27"/>
      <c r="J275" s="27">
        <v>0</v>
      </c>
      <c r="K275" s="27">
        <f>SUM(H275-J275)</f>
        <v>164529.66</v>
      </c>
      <c r="L275" s="28">
        <v>42079</v>
      </c>
      <c r="M275" s="28">
        <v>42650</v>
      </c>
      <c r="N275" s="37">
        <f>M275-L275</f>
        <v>571</v>
      </c>
      <c r="O275" s="38">
        <f>K275/N275</f>
        <v>288.14301225919439</v>
      </c>
    </row>
    <row r="276" spans="1:15" x14ac:dyDescent="0.25">
      <c r="A276" s="35">
        <v>2016</v>
      </c>
      <c r="B276" s="26" t="str">
        <f>IF(AND($F276&gt;='2016 Overview'!$B$18,$F276&lt;='2016 Overview'!$C$18),'2016 Overview'!$A$18,IF(AND($F276&gt;='2016 Overview'!$B$17,$F276&lt;='2016 Overview'!$C$17),'2016 Overview'!$A$17, IF(AND($F276&gt;='2016 Overview'!$B$16,$F276&lt;='2016 Overview'!$C$16),'2016 Overview'!$A$16, IF(AND($F276&gt;='2016 Overview'!$B$15,$F276&lt;='2016 Overview'!$C$15),'2016 Overview'!$A$15, IF(AND($F276&gt;='2016 Overview'!$B$14,$F276&lt;='2016 Overview'!$C$14),'2016 Overview'!$A$14, IF(AND($F276&gt;='2016 Overview'!$B$13,$F276&lt;='2016 Overview'!$C$13),'2016 Overview'!$A$13, IF(AND($F276&gt;='2016 Overview'!$B$12,$F276&lt;='2016 Overview'!$C$12),'2016 Overview'!$A$12,IF(AND($F276&gt;='2016 Overview'!$B$11,$F276&lt;='2016 Overview'!$C$11),'2016 Overview'!$A$11,IF(AND($F276&gt;='2016 Overview'!$B$10,$F276&lt;='2016 Overview'!$C$10),'2016 Overview'!$A$10,IF(AND($F276&gt;='2016 Overview'!$B$9,$F276&lt;='2016 Overview'!$C$9),'2016 Overview'!$A$9,IF(AND($F276&gt;='2016 Overview'!$B$8,$F276&lt;='2016 Overview'!$C$8),'2016 Overview'!$A$7,IF(AND($F276&gt;='2016 Overview'!$B$7,$F276&lt;='2016 Overview'!$C$7),'2016 Overview'!$A$7,IF(AND($F276&gt;='2016 Overview'!$B$6,$F276&lt;='2016 Overview'!$C$6),'2016 Overview'!$A$6,IF(AND($F276&gt;='2016 Overview'!$B$5,$F276&lt;='2016 Overview'!$C$5),'2016 Overview'!$A$5,))))))))))))))</f>
        <v>I</v>
      </c>
      <c r="C276" s="35" t="s">
        <v>148</v>
      </c>
      <c r="D276" s="26"/>
      <c r="E276" s="35" t="s">
        <v>146</v>
      </c>
      <c r="F276" s="27">
        <v>100000</v>
      </c>
      <c r="G276" s="36">
        <f>H276/F276</f>
        <v>0.3333333</v>
      </c>
      <c r="H276" s="27">
        <v>33333.33</v>
      </c>
      <c r="I276" s="27"/>
      <c r="J276" s="27">
        <v>0</v>
      </c>
      <c r="K276" s="27">
        <f>SUM(H276-J276)</f>
        <v>33333.33</v>
      </c>
      <c r="L276" s="28">
        <v>41823</v>
      </c>
      <c r="M276" s="28">
        <v>42653</v>
      </c>
      <c r="N276" s="37">
        <f>M276-L276</f>
        <v>830</v>
      </c>
      <c r="O276" s="38">
        <f>K276/N276</f>
        <v>40.160638554216867</v>
      </c>
    </row>
    <row r="277" spans="1:15" x14ac:dyDescent="0.25">
      <c r="A277" s="35">
        <v>2016</v>
      </c>
      <c r="B277" s="26">
        <f>IF(AND($F277&gt;='2016 Overview'!$B$18,$F277&lt;='2016 Overview'!$C$18),'2016 Overview'!$A$18,IF(AND($F277&gt;='2016 Overview'!$B$17,$F277&lt;='2016 Overview'!$C$17),'2016 Overview'!$A$17, IF(AND($F277&gt;='2016 Overview'!$B$16,$F277&lt;='2016 Overview'!$C$16),'2016 Overview'!$A$16, IF(AND($F277&gt;='2016 Overview'!$B$15,$F277&lt;='2016 Overview'!$C$15),'2016 Overview'!$A$15, IF(AND($F277&gt;='2016 Overview'!$B$14,$F277&lt;='2016 Overview'!$C$14),'2016 Overview'!$A$14, IF(AND($F277&gt;='2016 Overview'!$B$13,$F277&lt;='2016 Overview'!$C$13),'2016 Overview'!$A$13, IF(AND($F277&gt;='2016 Overview'!$B$12,$F277&lt;='2016 Overview'!$C$12),'2016 Overview'!$A$12,IF(AND($F277&gt;='2016 Overview'!$B$11,$F277&lt;='2016 Overview'!$C$11),'2016 Overview'!$A$11,IF(AND($F277&gt;='2016 Overview'!$B$10,$F277&lt;='2016 Overview'!$C$10),'2016 Overview'!$A$10,IF(AND($F277&gt;='2016 Overview'!$B$9,$F277&lt;='2016 Overview'!$C$9),'2016 Overview'!$A$9,IF(AND($F277&gt;='2016 Overview'!$B$8,$F277&lt;='2016 Overview'!$C$8),'2016 Overview'!$A$7,IF(AND($F277&gt;='2016 Overview'!$B$7,$F277&lt;='2016 Overview'!$C$7),'2016 Overview'!$A$7,IF(AND($F277&gt;='2016 Overview'!$B$6,$F277&lt;='2016 Overview'!$C$6),'2016 Overview'!$A$6,IF(AND($F277&gt;='2016 Overview'!$B$5,$F277&lt;='2016 Overview'!$C$5),'2016 Overview'!$A$5,))))))))))))))</f>
        <v>0</v>
      </c>
      <c r="C277" s="35" t="s">
        <v>148</v>
      </c>
      <c r="D277" s="51" t="s">
        <v>38</v>
      </c>
      <c r="E277" s="35" t="s">
        <v>146</v>
      </c>
      <c r="F277" s="27">
        <f>H277*3</f>
        <v>9999.99</v>
      </c>
      <c r="G277" s="36">
        <f>H277/F277</f>
        <v>0.33333333333333331</v>
      </c>
      <c r="H277" s="27">
        <f>I277+K277</f>
        <v>3333.33</v>
      </c>
      <c r="I277" s="27">
        <f>K277*2</f>
        <v>2222.2199999999998</v>
      </c>
      <c r="J277" s="27"/>
      <c r="K277" s="27">
        <v>1111.1099999999999</v>
      </c>
      <c r="L277" s="28" t="s">
        <v>84</v>
      </c>
      <c r="M277" s="28" t="s">
        <v>85</v>
      </c>
      <c r="N277" s="37">
        <f>M277-L277</f>
        <v>316</v>
      </c>
      <c r="O277" s="38">
        <f>K277/N277</f>
        <v>3.5161708860759489</v>
      </c>
    </row>
    <row r="278" spans="1:15" x14ac:dyDescent="0.25">
      <c r="A278" s="35">
        <v>2016</v>
      </c>
      <c r="B278" s="26" t="str">
        <f>IF(AND($F278&gt;='2016 Overview'!$B$18,$F278&lt;='2016 Overview'!$C$18),'2016 Overview'!$A$18,IF(AND($F278&gt;='2016 Overview'!$B$17,$F278&lt;='2016 Overview'!$C$17),'2016 Overview'!$A$17, IF(AND($F278&gt;='2016 Overview'!$B$16,$F278&lt;='2016 Overview'!$C$16),'2016 Overview'!$A$16, IF(AND($F278&gt;='2016 Overview'!$B$15,$F278&lt;='2016 Overview'!$C$15),'2016 Overview'!$A$15, IF(AND($F278&gt;='2016 Overview'!$B$14,$F278&lt;='2016 Overview'!$C$14),'2016 Overview'!$A$14, IF(AND($F278&gt;='2016 Overview'!$B$13,$F278&lt;='2016 Overview'!$C$13),'2016 Overview'!$A$13, IF(AND($F278&gt;='2016 Overview'!$B$12,$F278&lt;='2016 Overview'!$C$12),'2016 Overview'!$A$12,IF(AND($F278&gt;='2016 Overview'!$B$11,$F278&lt;='2016 Overview'!$C$11),'2016 Overview'!$A$11,IF(AND($F278&gt;='2016 Overview'!$B$10,$F278&lt;='2016 Overview'!$C$10),'2016 Overview'!$A$10,IF(AND($F278&gt;='2016 Overview'!$B$9,$F278&lt;='2016 Overview'!$C$9),'2016 Overview'!$A$9,IF(AND($F278&gt;='2016 Overview'!$B$8,$F278&lt;='2016 Overview'!$C$8),'2016 Overview'!$A$7,IF(AND($F278&gt;='2016 Overview'!$B$7,$F278&lt;='2016 Overview'!$C$7),'2016 Overview'!$A$7,IF(AND($F278&gt;='2016 Overview'!$B$6,$F278&lt;='2016 Overview'!$C$6),'2016 Overview'!$A$6,IF(AND($F278&gt;='2016 Overview'!$B$5,$F278&lt;='2016 Overview'!$C$5),'2016 Overview'!$A$5,))))))))))))))</f>
        <v>I</v>
      </c>
      <c r="C278" s="35" t="s">
        <v>148</v>
      </c>
      <c r="D278" s="26"/>
      <c r="E278" s="35" t="s">
        <v>146</v>
      </c>
      <c r="F278" s="27">
        <v>135000</v>
      </c>
      <c r="G278" s="36">
        <f>H278/F278</f>
        <v>0.33333333333333331</v>
      </c>
      <c r="H278" s="27">
        <v>45000</v>
      </c>
      <c r="I278" s="27"/>
      <c r="J278" s="27">
        <v>-7500</v>
      </c>
      <c r="K278" s="27">
        <f>SUM(H278-J278)</f>
        <v>52500</v>
      </c>
      <c r="L278" s="28">
        <v>42268</v>
      </c>
      <c r="M278" s="28">
        <v>42655</v>
      </c>
      <c r="N278" s="37">
        <f>M278-L278</f>
        <v>387</v>
      </c>
      <c r="O278" s="38">
        <f>K278/N278</f>
        <v>135.65891472868216</v>
      </c>
    </row>
    <row r="279" spans="1:15" x14ac:dyDescent="0.25">
      <c r="A279" s="35">
        <v>2016</v>
      </c>
      <c r="B279" s="26" t="str">
        <f>IF(AND($F279&gt;='2016 Overview'!$B$18,$F279&lt;='2016 Overview'!$C$18),'2016 Overview'!$A$18,IF(AND($F279&gt;='2016 Overview'!$B$17,$F279&lt;='2016 Overview'!$C$17),'2016 Overview'!$A$17, IF(AND($F279&gt;='2016 Overview'!$B$16,$F279&lt;='2016 Overview'!$C$16),'2016 Overview'!$A$16, IF(AND($F279&gt;='2016 Overview'!$B$15,$F279&lt;='2016 Overview'!$C$15),'2016 Overview'!$A$15, IF(AND($F279&gt;='2016 Overview'!$B$14,$F279&lt;='2016 Overview'!$C$14),'2016 Overview'!$A$14, IF(AND($F279&gt;='2016 Overview'!$B$13,$F279&lt;='2016 Overview'!$C$13),'2016 Overview'!$A$13, IF(AND($F279&gt;='2016 Overview'!$B$12,$F279&lt;='2016 Overview'!$C$12),'2016 Overview'!$A$12,IF(AND($F279&gt;='2016 Overview'!$B$11,$F279&lt;='2016 Overview'!$C$11),'2016 Overview'!$A$11,IF(AND($F279&gt;='2016 Overview'!$B$10,$F279&lt;='2016 Overview'!$C$10),'2016 Overview'!$A$10,IF(AND($F279&gt;='2016 Overview'!$B$9,$F279&lt;='2016 Overview'!$C$9),'2016 Overview'!$A$9,IF(AND($F279&gt;='2016 Overview'!$B$8,$F279&lt;='2016 Overview'!$C$8),'2016 Overview'!$A$7,IF(AND($F279&gt;='2016 Overview'!$B$7,$F279&lt;='2016 Overview'!$C$7),'2016 Overview'!$A$7,IF(AND($F279&gt;='2016 Overview'!$B$6,$F279&lt;='2016 Overview'!$C$6),'2016 Overview'!$A$6,IF(AND($F279&gt;='2016 Overview'!$B$5,$F279&lt;='2016 Overview'!$C$5),'2016 Overview'!$A$5,))))))))))))))</f>
        <v>L</v>
      </c>
      <c r="C279" s="35" t="s">
        <v>148</v>
      </c>
      <c r="D279" s="51" t="s">
        <v>38</v>
      </c>
      <c r="E279" s="35" t="s">
        <v>146</v>
      </c>
      <c r="F279" s="27">
        <f>H279*3</f>
        <v>37800</v>
      </c>
      <c r="G279" s="36">
        <f>H279/F279</f>
        <v>0.33333333333333331</v>
      </c>
      <c r="H279" s="27">
        <f>I279+K279</f>
        <v>12600</v>
      </c>
      <c r="I279" s="27">
        <f>K279*2</f>
        <v>8400</v>
      </c>
      <c r="J279" s="27"/>
      <c r="K279" s="27">
        <f>3333.33+866.67</f>
        <v>4200</v>
      </c>
      <c r="L279" s="28" t="s">
        <v>131</v>
      </c>
      <c r="M279" s="28" t="s">
        <v>85</v>
      </c>
      <c r="N279" s="37">
        <f>M279-L279</f>
        <v>523</v>
      </c>
      <c r="O279" s="38">
        <f>K279/N279</f>
        <v>8.0305927342256211</v>
      </c>
    </row>
    <row r="280" spans="1:15" x14ac:dyDescent="0.25">
      <c r="A280" s="35">
        <v>2016</v>
      </c>
      <c r="B280" s="26" t="str">
        <f>IF(AND($F280&gt;='2016 Overview'!$B$18,$F280&lt;='2016 Overview'!$C$18),'2016 Overview'!$A$18,IF(AND($F280&gt;='2016 Overview'!$B$17,$F280&lt;='2016 Overview'!$C$17),'2016 Overview'!$A$17, IF(AND($F280&gt;='2016 Overview'!$B$16,$F280&lt;='2016 Overview'!$C$16),'2016 Overview'!$A$16, IF(AND($F280&gt;='2016 Overview'!$B$15,$F280&lt;='2016 Overview'!$C$15),'2016 Overview'!$A$15, IF(AND($F280&gt;='2016 Overview'!$B$14,$F280&lt;='2016 Overview'!$C$14),'2016 Overview'!$A$14, IF(AND($F280&gt;='2016 Overview'!$B$13,$F280&lt;='2016 Overview'!$C$13),'2016 Overview'!$A$13, IF(AND($F280&gt;='2016 Overview'!$B$12,$F280&lt;='2016 Overview'!$C$12),'2016 Overview'!$A$12,IF(AND($F280&gt;='2016 Overview'!$B$11,$F280&lt;='2016 Overview'!$C$11),'2016 Overview'!$A$11,IF(AND($F280&gt;='2016 Overview'!$B$10,$F280&lt;='2016 Overview'!$C$10),'2016 Overview'!$A$10,IF(AND($F280&gt;='2016 Overview'!$B$9,$F280&lt;='2016 Overview'!$C$9),'2016 Overview'!$A$9,IF(AND($F280&gt;='2016 Overview'!$B$8,$F280&lt;='2016 Overview'!$C$8),'2016 Overview'!$A$7,IF(AND($F280&gt;='2016 Overview'!$B$7,$F280&lt;='2016 Overview'!$C$7),'2016 Overview'!$A$7,IF(AND($F280&gt;='2016 Overview'!$B$6,$F280&lt;='2016 Overview'!$C$6),'2016 Overview'!$A$6,IF(AND($F280&gt;='2016 Overview'!$B$5,$F280&lt;='2016 Overview'!$C$5),'2016 Overview'!$A$5,))))))))))))))</f>
        <v>I</v>
      </c>
      <c r="C280" s="35" t="s">
        <v>148</v>
      </c>
      <c r="D280" s="26"/>
      <c r="E280" s="35" t="s">
        <v>146</v>
      </c>
      <c r="F280" s="27">
        <v>120000</v>
      </c>
      <c r="G280" s="36">
        <f>H280/F280</f>
        <v>0.33333333333333331</v>
      </c>
      <c r="H280" s="27">
        <v>40000</v>
      </c>
      <c r="I280" s="27"/>
      <c r="J280" s="27">
        <v>0</v>
      </c>
      <c r="K280" s="27">
        <f>SUM(H280-J280)</f>
        <v>40000</v>
      </c>
      <c r="L280" s="28">
        <v>41905</v>
      </c>
      <c r="M280" s="28">
        <v>42657</v>
      </c>
      <c r="N280" s="37">
        <f>M280-L280</f>
        <v>752</v>
      </c>
      <c r="O280" s="38">
        <f>K280/N280</f>
        <v>53.191489361702125</v>
      </c>
    </row>
    <row r="281" spans="1:15" x14ac:dyDescent="0.25">
      <c r="A281" s="35">
        <v>2016</v>
      </c>
      <c r="B281" s="26" t="str">
        <f>IF(AND($F281&gt;='2016 Overview'!$B$18,$F281&lt;='2016 Overview'!$C$18),'2016 Overview'!$A$18,IF(AND($F281&gt;='2016 Overview'!$B$17,$F281&lt;='2016 Overview'!$C$17),'2016 Overview'!$A$17, IF(AND($F281&gt;='2016 Overview'!$B$16,$F281&lt;='2016 Overview'!$C$16),'2016 Overview'!$A$16, IF(AND($F281&gt;='2016 Overview'!$B$15,$F281&lt;='2016 Overview'!$C$15),'2016 Overview'!$A$15, IF(AND($F281&gt;='2016 Overview'!$B$14,$F281&lt;='2016 Overview'!$C$14),'2016 Overview'!$A$14, IF(AND($F281&gt;='2016 Overview'!$B$13,$F281&lt;='2016 Overview'!$C$13),'2016 Overview'!$A$13, IF(AND($F281&gt;='2016 Overview'!$B$12,$F281&lt;='2016 Overview'!$C$12),'2016 Overview'!$A$12,IF(AND($F281&gt;='2016 Overview'!$B$11,$F281&lt;='2016 Overview'!$C$11),'2016 Overview'!$A$11,IF(AND($F281&gt;='2016 Overview'!$B$10,$F281&lt;='2016 Overview'!$C$10),'2016 Overview'!$A$10,IF(AND($F281&gt;='2016 Overview'!$B$9,$F281&lt;='2016 Overview'!$C$9),'2016 Overview'!$A$9,IF(AND($F281&gt;='2016 Overview'!$B$8,$F281&lt;='2016 Overview'!$C$8),'2016 Overview'!$A$7,IF(AND($F281&gt;='2016 Overview'!$B$7,$F281&lt;='2016 Overview'!$C$7),'2016 Overview'!$A$7,IF(AND($F281&gt;='2016 Overview'!$B$6,$F281&lt;='2016 Overview'!$C$6),'2016 Overview'!$A$6,IF(AND($F281&gt;='2016 Overview'!$B$5,$F281&lt;='2016 Overview'!$C$5),'2016 Overview'!$A$5,))))))))))))))</f>
        <v>M</v>
      </c>
      <c r="C281" s="35" t="s">
        <v>148</v>
      </c>
      <c r="D281" s="51" t="s">
        <v>38</v>
      </c>
      <c r="E281" s="35" t="s">
        <v>146</v>
      </c>
      <c r="F281" s="27">
        <f>H281*3</f>
        <v>10999.98</v>
      </c>
      <c r="G281" s="36">
        <f>H281/F281</f>
        <v>0.33333333333333331</v>
      </c>
      <c r="H281" s="27">
        <f>I281+K281</f>
        <v>3666.66</v>
      </c>
      <c r="I281" s="27">
        <f>K281*2</f>
        <v>2444.44</v>
      </c>
      <c r="J281" s="27"/>
      <c r="K281" s="27">
        <v>1222.22</v>
      </c>
      <c r="L281" s="28" t="s">
        <v>63</v>
      </c>
      <c r="M281" s="28" t="s">
        <v>64</v>
      </c>
      <c r="N281" s="37">
        <f>M281-L281</f>
        <v>228</v>
      </c>
      <c r="O281" s="38">
        <f>K281/N281</f>
        <v>5.3606140350877194</v>
      </c>
    </row>
    <row r="282" spans="1:15" x14ac:dyDescent="0.25">
      <c r="A282" s="35">
        <v>2016</v>
      </c>
      <c r="B282" s="26" t="str">
        <f>IF(AND($F282&gt;='2016 Overview'!$B$18,$F282&lt;='2016 Overview'!$C$18),'2016 Overview'!$A$18,IF(AND($F282&gt;='2016 Overview'!$B$17,$F282&lt;='2016 Overview'!$C$17),'2016 Overview'!$A$17, IF(AND($F282&gt;='2016 Overview'!$B$16,$F282&lt;='2016 Overview'!$C$16),'2016 Overview'!$A$16, IF(AND($F282&gt;='2016 Overview'!$B$15,$F282&lt;='2016 Overview'!$C$15),'2016 Overview'!$A$15, IF(AND($F282&gt;='2016 Overview'!$B$14,$F282&lt;='2016 Overview'!$C$14),'2016 Overview'!$A$14, IF(AND($F282&gt;='2016 Overview'!$B$13,$F282&lt;='2016 Overview'!$C$13),'2016 Overview'!$A$13, IF(AND($F282&gt;='2016 Overview'!$B$12,$F282&lt;='2016 Overview'!$C$12),'2016 Overview'!$A$12,IF(AND($F282&gt;='2016 Overview'!$B$11,$F282&lt;='2016 Overview'!$C$11),'2016 Overview'!$A$11,IF(AND($F282&gt;='2016 Overview'!$B$10,$F282&lt;='2016 Overview'!$C$10),'2016 Overview'!$A$10,IF(AND($F282&gt;='2016 Overview'!$B$9,$F282&lt;='2016 Overview'!$C$9),'2016 Overview'!$A$9,IF(AND($F282&gt;='2016 Overview'!$B$8,$F282&lt;='2016 Overview'!$C$8),'2016 Overview'!$A$7,IF(AND($F282&gt;='2016 Overview'!$B$7,$F282&lt;='2016 Overview'!$C$7),'2016 Overview'!$A$7,IF(AND($F282&gt;='2016 Overview'!$B$6,$F282&lt;='2016 Overview'!$C$6),'2016 Overview'!$A$6,IF(AND($F282&gt;='2016 Overview'!$B$5,$F282&lt;='2016 Overview'!$C$5),'2016 Overview'!$A$5,))))))))))))))</f>
        <v>L</v>
      </c>
      <c r="C282" s="35" t="s">
        <v>148</v>
      </c>
      <c r="D282" s="51" t="s">
        <v>38</v>
      </c>
      <c r="E282" s="35" t="s">
        <v>146</v>
      </c>
      <c r="F282" s="27">
        <f>H282*3</f>
        <v>25000.02</v>
      </c>
      <c r="G282" s="36">
        <f>H282/F282</f>
        <v>0.33333333333333331</v>
      </c>
      <c r="H282" s="27">
        <f>I282+K282</f>
        <v>8333.34</v>
      </c>
      <c r="I282" s="27">
        <f>K282*2</f>
        <v>5555.56</v>
      </c>
      <c r="J282" s="27"/>
      <c r="K282" s="27">
        <v>2777.78</v>
      </c>
      <c r="L282" s="28" t="s">
        <v>88</v>
      </c>
      <c r="M282" s="28" t="s">
        <v>89</v>
      </c>
      <c r="N282" s="37">
        <f>M282-L282</f>
        <v>1069</v>
      </c>
      <c r="O282" s="38">
        <f>K282/N282</f>
        <v>2.598484565014032</v>
      </c>
    </row>
    <row r="283" spans="1:15" x14ac:dyDescent="0.25">
      <c r="A283" s="35">
        <v>2016</v>
      </c>
      <c r="B283" s="26" t="str">
        <f>IF(AND($F283&gt;='2016 Overview'!$B$18,$F283&lt;='2016 Overview'!$C$18),'2016 Overview'!$A$18,IF(AND($F283&gt;='2016 Overview'!$B$17,$F283&lt;='2016 Overview'!$C$17),'2016 Overview'!$A$17, IF(AND($F283&gt;='2016 Overview'!$B$16,$F283&lt;='2016 Overview'!$C$16),'2016 Overview'!$A$16, IF(AND($F283&gt;='2016 Overview'!$B$15,$F283&lt;='2016 Overview'!$C$15),'2016 Overview'!$A$15, IF(AND($F283&gt;='2016 Overview'!$B$14,$F283&lt;='2016 Overview'!$C$14),'2016 Overview'!$A$14, IF(AND($F283&gt;='2016 Overview'!$B$13,$F283&lt;='2016 Overview'!$C$13),'2016 Overview'!$A$13, IF(AND($F283&gt;='2016 Overview'!$B$12,$F283&lt;='2016 Overview'!$C$12),'2016 Overview'!$A$12,IF(AND($F283&gt;='2016 Overview'!$B$11,$F283&lt;='2016 Overview'!$C$11),'2016 Overview'!$A$11,IF(AND($F283&gt;='2016 Overview'!$B$10,$F283&lt;='2016 Overview'!$C$10),'2016 Overview'!$A$10,IF(AND($F283&gt;='2016 Overview'!$B$9,$F283&lt;='2016 Overview'!$C$9),'2016 Overview'!$A$9,IF(AND($F283&gt;='2016 Overview'!$B$8,$F283&lt;='2016 Overview'!$C$8),'2016 Overview'!$A$7,IF(AND($F283&gt;='2016 Overview'!$B$7,$F283&lt;='2016 Overview'!$C$7),'2016 Overview'!$A$7,IF(AND($F283&gt;='2016 Overview'!$B$6,$F283&lt;='2016 Overview'!$C$6),'2016 Overview'!$A$6,IF(AND($F283&gt;='2016 Overview'!$B$5,$F283&lt;='2016 Overview'!$C$5),'2016 Overview'!$A$5,))))))))))))))</f>
        <v>M</v>
      </c>
      <c r="C283" s="35" t="s">
        <v>148</v>
      </c>
      <c r="D283" s="51" t="s">
        <v>38</v>
      </c>
      <c r="E283" s="35" t="s">
        <v>146</v>
      </c>
      <c r="F283" s="27">
        <f>H283*3</f>
        <v>12999.96</v>
      </c>
      <c r="G283" s="36">
        <f>H283/F283</f>
        <v>0.33333333333333331</v>
      </c>
      <c r="H283" s="27">
        <f>I283+K283</f>
        <v>4333.32</v>
      </c>
      <c r="I283" s="27">
        <f>K283*2</f>
        <v>2888.88</v>
      </c>
      <c r="J283" s="27"/>
      <c r="K283" s="27">
        <v>1444.44</v>
      </c>
      <c r="L283" s="28" t="s">
        <v>99</v>
      </c>
      <c r="M283" s="28" t="s">
        <v>89</v>
      </c>
      <c r="N283" s="37">
        <f>M283-L283</f>
        <v>439</v>
      </c>
      <c r="O283" s="38">
        <f>K283/N283</f>
        <v>3.2902961275626423</v>
      </c>
    </row>
    <row r="284" spans="1:15" x14ac:dyDescent="0.25">
      <c r="A284" s="35">
        <v>2016</v>
      </c>
      <c r="B284" s="26" t="str">
        <f>IF(AND($F284&gt;='2016 Overview'!$B$18,$F284&lt;='2016 Overview'!$C$18),'2016 Overview'!$A$18,IF(AND($F284&gt;='2016 Overview'!$B$17,$F284&lt;='2016 Overview'!$C$17),'2016 Overview'!$A$17, IF(AND($F284&gt;='2016 Overview'!$B$16,$F284&lt;='2016 Overview'!$C$16),'2016 Overview'!$A$16, IF(AND($F284&gt;='2016 Overview'!$B$15,$F284&lt;='2016 Overview'!$C$15),'2016 Overview'!$A$15, IF(AND($F284&gt;='2016 Overview'!$B$14,$F284&lt;='2016 Overview'!$C$14),'2016 Overview'!$A$14, IF(AND($F284&gt;='2016 Overview'!$B$13,$F284&lt;='2016 Overview'!$C$13),'2016 Overview'!$A$13, IF(AND($F284&gt;='2016 Overview'!$B$12,$F284&lt;='2016 Overview'!$C$12),'2016 Overview'!$A$12,IF(AND($F284&gt;='2016 Overview'!$B$11,$F284&lt;='2016 Overview'!$C$11),'2016 Overview'!$A$11,IF(AND($F284&gt;='2016 Overview'!$B$10,$F284&lt;='2016 Overview'!$C$10),'2016 Overview'!$A$10,IF(AND($F284&gt;='2016 Overview'!$B$9,$F284&lt;='2016 Overview'!$C$9),'2016 Overview'!$A$9,IF(AND($F284&gt;='2016 Overview'!$B$8,$F284&lt;='2016 Overview'!$C$8),'2016 Overview'!$A$7,IF(AND($F284&gt;='2016 Overview'!$B$7,$F284&lt;='2016 Overview'!$C$7),'2016 Overview'!$A$7,IF(AND($F284&gt;='2016 Overview'!$B$6,$F284&lt;='2016 Overview'!$C$6),'2016 Overview'!$A$6,IF(AND($F284&gt;='2016 Overview'!$B$5,$F284&lt;='2016 Overview'!$C$5),'2016 Overview'!$A$5,))))))))))))))</f>
        <v>G</v>
      </c>
      <c r="C284" s="35" t="s">
        <v>148</v>
      </c>
      <c r="D284" s="26"/>
      <c r="E284" s="35" t="s">
        <v>146</v>
      </c>
      <c r="F284" s="27">
        <v>450000</v>
      </c>
      <c r="G284" s="36">
        <f>H284/F284</f>
        <v>0.1</v>
      </c>
      <c r="H284" s="27">
        <v>45000</v>
      </c>
      <c r="I284" s="27"/>
      <c r="J284" s="27">
        <v>-3333.33</v>
      </c>
      <c r="K284" s="27">
        <f>SUM(H284-J284)</f>
        <v>48333.33</v>
      </c>
      <c r="L284" s="28">
        <v>42124</v>
      </c>
      <c r="M284" s="28">
        <v>42661</v>
      </c>
      <c r="N284" s="37">
        <f>M284-L284</f>
        <v>537</v>
      </c>
      <c r="O284" s="38">
        <f>K284/N284</f>
        <v>90.00620111731844</v>
      </c>
    </row>
    <row r="285" spans="1:15" x14ac:dyDescent="0.25">
      <c r="A285" s="35">
        <v>2016</v>
      </c>
      <c r="B285" s="26" t="str">
        <f>IF(AND($F285&gt;='2016 Overview'!$B$18,$F285&lt;='2016 Overview'!$C$18),'2016 Overview'!$A$18,IF(AND($F285&gt;='2016 Overview'!$B$17,$F285&lt;='2016 Overview'!$C$17),'2016 Overview'!$A$17, IF(AND($F285&gt;='2016 Overview'!$B$16,$F285&lt;='2016 Overview'!$C$16),'2016 Overview'!$A$16, IF(AND($F285&gt;='2016 Overview'!$B$15,$F285&lt;='2016 Overview'!$C$15),'2016 Overview'!$A$15, IF(AND($F285&gt;='2016 Overview'!$B$14,$F285&lt;='2016 Overview'!$C$14),'2016 Overview'!$A$14, IF(AND($F285&gt;='2016 Overview'!$B$13,$F285&lt;='2016 Overview'!$C$13),'2016 Overview'!$A$13, IF(AND($F285&gt;='2016 Overview'!$B$12,$F285&lt;='2016 Overview'!$C$12),'2016 Overview'!$A$12,IF(AND($F285&gt;='2016 Overview'!$B$11,$F285&lt;='2016 Overview'!$C$11),'2016 Overview'!$A$11,IF(AND($F285&gt;='2016 Overview'!$B$10,$F285&lt;='2016 Overview'!$C$10),'2016 Overview'!$A$10,IF(AND($F285&gt;='2016 Overview'!$B$9,$F285&lt;='2016 Overview'!$C$9),'2016 Overview'!$A$9,IF(AND($F285&gt;='2016 Overview'!$B$8,$F285&lt;='2016 Overview'!$C$8),'2016 Overview'!$A$7,IF(AND($F285&gt;='2016 Overview'!$B$7,$F285&lt;='2016 Overview'!$C$7),'2016 Overview'!$A$7,IF(AND($F285&gt;='2016 Overview'!$B$6,$F285&lt;='2016 Overview'!$C$6),'2016 Overview'!$A$6,IF(AND($F285&gt;='2016 Overview'!$B$5,$F285&lt;='2016 Overview'!$C$5),'2016 Overview'!$A$5,))))))))))))))</f>
        <v>L</v>
      </c>
      <c r="C285" s="35" t="s">
        <v>148</v>
      </c>
      <c r="D285" s="26"/>
      <c r="E285" s="35" t="s">
        <v>146</v>
      </c>
      <c r="F285" s="27">
        <v>25842.51</v>
      </c>
      <c r="G285" s="36">
        <f>H285/F285</f>
        <v>0.29854827053048127</v>
      </c>
      <c r="H285" s="27">
        <v>7715.2366666666667</v>
      </c>
      <c r="I285" s="27"/>
      <c r="J285" s="27">
        <v>0</v>
      </c>
      <c r="K285" s="27">
        <f>SUM(H285-J285)</f>
        <v>7715.2366666666667</v>
      </c>
      <c r="L285" s="28">
        <v>41492</v>
      </c>
      <c r="M285" s="28">
        <v>42662</v>
      </c>
      <c r="N285" s="37">
        <f>M285-L285</f>
        <v>1170</v>
      </c>
      <c r="O285" s="38">
        <f>K285/N285</f>
        <v>6.5942193732193735</v>
      </c>
    </row>
    <row r="286" spans="1:15" x14ac:dyDescent="0.25">
      <c r="A286" s="35">
        <v>2016</v>
      </c>
      <c r="B286" s="26">
        <f>IF(AND($F286&gt;='2016 Overview'!$B$18,$F286&lt;='2016 Overview'!$C$18),'2016 Overview'!$A$18,IF(AND($F286&gt;='2016 Overview'!$B$17,$F286&lt;='2016 Overview'!$C$17),'2016 Overview'!$A$17, IF(AND($F286&gt;='2016 Overview'!$B$16,$F286&lt;='2016 Overview'!$C$16),'2016 Overview'!$A$16, IF(AND($F286&gt;='2016 Overview'!$B$15,$F286&lt;='2016 Overview'!$C$15),'2016 Overview'!$A$15, IF(AND($F286&gt;='2016 Overview'!$B$14,$F286&lt;='2016 Overview'!$C$14),'2016 Overview'!$A$14, IF(AND($F286&gt;='2016 Overview'!$B$13,$F286&lt;='2016 Overview'!$C$13),'2016 Overview'!$A$13, IF(AND($F286&gt;='2016 Overview'!$B$12,$F286&lt;='2016 Overview'!$C$12),'2016 Overview'!$A$12,IF(AND($F286&gt;='2016 Overview'!$B$11,$F286&lt;='2016 Overview'!$C$11),'2016 Overview'!$A$11,IF(AND($F286&gt;='2016 Overview'!$B$10,$F286&lt;='2016 Overview'!$C$10),'2016 Overview'!$A$10,IF(AND($F286&gt;='2016 Overview'!$B$9,$F286&lt;='2016 Overview'!$C$9),'2016 Overview'!$A$9,IF(AND($F286&gt;='2016 Overview'!$B$8,$F286&lt;='2016 Overview'!$C$8),'2016 Overview'!$A$7,IF(AND($F286&gt;='2016 Overview'!$B$7,$F286&lt;='2016 Overview'!$C$7),'2016 Overview'!$A$7,IF(AND($F286&gt;='2016 Overview'!$B$6,$F286&lt;='2016 Overview'!$C$6),'2016 Overview'!$A$6,IF(AND($F286&gt;='2016 Overview'!$B$5,$F286&lt;='2016 Overview'!$C$5),'2016 Overview'!$A$5,))))))))))))))</f>
        <v>0</v>
      </c>
      <c r="C286" s="35" t="s">
        <v>148</v>
      </c>
      <c r="D286" s="26"/>
      <c r="E286" s="35" t="s">
        <v>146</v>
      </c>
      <c r="F286" s="27">
        <v>65000</v>
      </c>
      <c r="G286" s="36">
        <f>H286/F286</f>
        <v>0.33333323076923077</v>
      </c>
      <c r="H286" s="27">
        <v>21666.66</v>
      </c>
      <c r="I286" s="27"/>
      <c r="J286" s="27">
        <v>0</v>
      </c>
      <c r="K286" s="27">
        <f>SUM(H286-J286)</f>
        <v>21666.66</v>
      </c>
      <c r="L286" s="28">
        <v>41780</v>
      </c>
      <c r="M286" s="28">
        <v>42663</v>
      </c>
      <c r="N286" s="37">
        <f>M286-L286</f>
        <v>883</v>
      </c>
      <c r="O286" s="38">
        <f>K286/N286</f>
        <v>24.537553793884484</v>
      </c>
    </row>
    <row r="287" spans="1:15" x14ac:dyDescent="0.25">
      <c r="A287" s="35">
        <v>2016</v>
      </c>
      <c r="B287" s="26" t="str">
        <f>IF(AND($F287&gt;='2016 Overview'!$B$18,$F287&lt;='2016 Overview'!$C$18),'2016 Overview'!$A$18,IF(AND($F287&gt;='2016 Overview'!$B$17,$F287&lt;='2016 Overview'!$C$17),'2016 Overview'!$A$17, IF(AND($F287&gt;='2016 Overview'!$B$16,$F287&lt;='2016 Overview'!$C$16),'2016 Overview'!$A$16, IF(AND($F287&gt;='2016 Overview'!$B$15,$F287&lt;='2016 Overview'!$C$15),'2016 Overview'!$A$15, IF(AND($F287&gt;='2016 Overview'!$B$14,$F287&lt;='2016 Overview'!$C$14),'2016 Overview'!$A$14, IF(AND($F287&gt;='2016 Overview'!$B$13,$F287&lt;='2016 Overview'!$C$13),'2016 Overview'!$A$13, IF(AND($F287&gt;='2016 Overview'!$B$12,$F287&lt;='2016 Overview'!$C$12),'2016 Overview'!$A$12,IF(AND($F287&gt;='2016 Overview'!$B$11,$F287&lt;='2016 Overview'!$C$11),'2016 Overview'!$A$11,IF(AND($F287&gt;='2016 Overview'!$B$10,$F287&lt;='2016 Overview'!$C$10),'2016 Overview'!$A$10,IF(AND($F287&gt;='2016 Overview'!$B$9,$F287&lt;='2016 Overview'!$C$9),'2016 Overview'!$A$9,IF(AND($F287&gt;='2016 Overview'!$B$8,$F287&lt;='2016 Overview'!$C$8),'2016 Overview'!$A$7,IF(AND($F287&gt;='2016 Overview'!$B$7,$F287&lt;='2016 Overview'!$C$7),'2016 Overview'!$A$7,IF(AND($F287&gt;='2016 Overview'!$B$6,$F287&lt;='2016 Overview'!$C$6),'2016 Overview'!$A$6,IF(AND($F287&gt;='2016 Overview'!$B$5,$F287&lt;='2016 Overview'!$C$5),'2016 Overview'!$A$5,))))))))))))))</f>
        <v>I</v>
      </c>
      <c r="C287" s="35" t="s">
        <v>148</v>
      </c>
      <c r="D287" s="26"/>
      <c r="E287" s="35" t="s">
        <v>146</v>
      </c>
      <c r="F287" s="27">
        <v>185200</v>
      </c>
      <c r="G287" s="36">
        <f>H287/F287</f>
        <v>0.33333331533477323</v>
      </c>
      <c r="H287" s="27">
        <v>61733.33</v>
      </c>
      <c r="I287" s="27"/>
      <c r="J287" s="27">
        <v>0</v>
      </c>
      <c r="K287" s="27">
        <f>SUM(H287-J287)</f>
        <v>61733.33</v>
      </c>
      <c r="L287" s="28">
        <v>41957</v>
      </c>
      <c r="M287" s="28">
        <v>42663</v>
      </c>
      <c r="N287" s="37">
        <f>M287-L287</f>
        <v>706</v>
      </c>
      <c r="O287" s="38">
        <f>K287/N287</f>
        <v>87.440977337110482</v>
      </c>
    </row>
    <row r="288" spans="1:15" x14ac:dyDescent="0.25">
      <c r="A288" s="35">
        <v>2016</v>
      </c>
      <c r="B288" s="26" t="str">
        <f>IF(AND($F288&gt;='2016 Overview'!$B$18,$F288&lt;='2016 Overview'!$C$18),'2016 Overview'!$A$18,IF(AND($F288&gt;='2016 Overview'!$B$17,$F288&lt;='2016 Overview'!$C$17),'2016 Overview'!$A$17, IF(AND($F288&gt;='2016 Overview'!$B$16,$F288&lt;='2016 Overview'!$C$16),'2016 Overview'!$A$16, IF(AND($F288&gt;='2016 Overview'!$B$15,$F288&lt;='2016 Overview'!$C$15),'2016 Overview'!$A$15, IF(AND($F288&gt;='2016 Overview'!$B$14,$F288&lt;='2016 Overview'!$C$14),'2016 Overview'!$A$14, IF(AND($F288&gt;='2016 Overview'!$B$13,$F288&lt;='2016 Overview'!$C$13),'2016 Overview'!$A$13, IF(AND($F288&gt;='2016 Overview'!$B$12,$F288&lt;='2016 Overview'!$C$12),'2016 Overview'!$A$12,IF(AND($F288&gt;='2016 Overview'!$B$11,$F288&lt;='2016 Overview'!$C$11),'2016 Overview'!$A$11,IF(AND($F288&gt;='2016 Overview'!$B$10,$F288&lt;='2016 Overview'!$C$10),'2016 Overview'!$A$10,IF(AND($F288&gt;='2016 Overview'!$B$9,$F288&lt;='2016 Overview'!$C$9),'2016 Overview'!$A$9,IF(AND($F288&gt;='2016 Overview'!$B$8,$F288&lt;='2016 Overview'!$C$8),'2016 Overview'!$A$7,IF(AND($F288&gt;='2016 Overview'!$B$7,$F288&lt;='2016 Overview'!$C$7),'2016 Overview'!$A$7,IF(AND($F288&gt;='2016 Overview'!$B$6,$F288&lt;='2016 Overview'!$C$6),'2016 Overview'!$A$6,IF(AND($F288&gt;='2016 Overview'!$B$5,$F288&lt;='2016 Overview'!$C$5),'2016 Overview'!$A$5,))))))))))))))</f>
        <v>M</v>
      </c>
      <c r="C288" s="35" t="s">
        <v>148</v>
      </c>
      <c r="D288" s="26"/>
      <c r="E288" s="35" t="s">
        <v>146</v>
      </c>
      <c r="F288" s="27">
        <v>19000</v>
      </c>
      <c r="G288" s="36">
        <f>H288/F288</f>
        <v>0.33333315789473683</v>
      </c>
      <c r="H288" s="27">
        <v>6333.33</v>
      </c>
      <c r="I288" s="27"/>
      <c r="J288" s="27">
        <v>-1000</v>
      </c>
      <c r="K288" s="27">
        <f>SUM(H288-J288)</f>
        <v>7333.33</v>
      </c>
      <c r="L288" s="28">
        <v>41758</v>
      </c>
      <c r="M288" s="28">
        <v>42663</v>
      </c>
      <c r="N288" s="37">
        <f>M288-L288</f>
        <v>905</v>
      </c>
      <c r="O288" s="38">
        <f>K288/N288</f>
        <v>8.103127071823204</v>
      </c>
    </row>
    <row r="289" spans="1:15" x14ac:dyDescent="0.25">
      <c r="A289" s="35">
        <v>2016</v>
      </c>
      <c r="B289" s="26" t="str">
        <f>IF(AND($F289&gt;='2016 Overview'!$B$18,$F289&lt;='2016 Overview'!$C$18),'2016 Overview'!$A$18,IF(AND($F289&gt;='2016 Overview'!$B$17,$F289&lt;='2016 Overview'!$C$17),'2016 Overview'!$A$17, IF(AND($F289&gt;='2016 Overview'!$B$16,$F289&lt;='2016 Overview'!$C$16),'2016 Overview'!$A$16, IF(AND($F289&gt;='2016 Overview'!$B$15,$F289&lt;='2016 Overview'!$C$15),'2016 Overview'!$A$15, IF(AND($F289&gt;='2016 Overview'!$B$14,$F289&lt;='2016 Overview'!$C$14),'2016 Overview'!$A$14, IF(AND($F289&gt;='2016 Overview'!$B$13,$F289&lt;='2016 Overview'!$C$13),'2016 Overview'!$A$13, IF(AND($F289&gt;='2016 Overview'!$B$12,$F289&lt;='2016 Overview'!$C$12),'2016 Overview'!$A$12,IF(AND($F289&gt;='2016 Overview'!$B$11,$F289&lt;='2016 Overview'!$C$11),'2016 Overview'!$A$11,IF(AND($F289&gt;='2016 Overview'!$B$10,$F289&lt;='2016 Overview'!$C$10),'2016 Overview'!$A$10,IF(AND($F289&gt;='2016 Overview'!$B$9,$F289&lt;='2016 Overview'!$C$9),'2016 Overview'!$A$9,IF(AND($F289&gt;='2016 Overview'!$B$8,$F289&lt;='2016 Overview'!$C$8),'2016 Overview'!$A$7,IF(AND($F289&gt;='2016 Overview'!$B$7,$F289&lt;='2016 Overview'!$C$7),'2016 Overview'!$A$7,IF(AND($F289&gt;='2016 Overview'!$B$6,$F289&lt;='2016 Overview'!$C$6),'2016 Overview'!$A$6,IF(AND($F289&gt;='2016 Overview'!$B$5,$F289&lt;='2016 Overview'!$C$5),'2016 Overview'!$A$5,))))))))))))))</f>
        <v>L</v>
      </c>
      <c r="C289" s="35" t="s">
        <v>148</v>
      </c>
      <c r="D289" s="51" t="s">
        <v>38</v>
      </c>
      <c r="E289" s="35" t="s">
        <v>146</v>
      </c>
      <c r="F289" s="27">
        <f>H289*3</f>
        <v>35000.01</v>
      </c>
      <c r="G289" s="36">
        <f>H289/F289</f>
        <v>0.33333333333333331</v>
      </c>
      <c r="H289" s="27">
        <f>I289+K289</f>
        <v>11666.67</v>
      </c>
      <c r="I289" s="27">
        <f>K289*2</f>
        <v>7777.78</v>
      </c>
      <c r="J289" s="27"/>
      <c r="K289" s="27">
        <v>3888.89</v>
      </c>
      <c r="L289" s="28" t="s">
        <v>143</v>
      </c>
      <c r="M289" s="28" t="s">
        <v>50</v>
      </c>
      <c r="N289" s="37">
        <f>M289-L289</f>
        <v>203</v>
      </c>
      <c r="O289" s="38">
        <f>K289/N289</f>
        <v>19.157093596059113</v>
      </c>
    </row>
    <row r="290" spans="1:15" x14ac:dyDescent="0.25">
      <c r="A290" s="35">
        <v>2016</v>
      </c>
      <c r="B290" s="26" t="str">
        <f>IF(AND($F290&gt;='2016 Overview'!$B$18,$F290&lt;='2016 Overview'!$C$18),'2016 Overview'!$A$18,IF(AND($F290&gt;='2016 Overview'!$B$17,$F290&lt;='2016 Overview'!$C$17),'2016 Overview'!$A$17, IF(AND($F290&gt;='2016 Overview'!$B$16,$F290&lt;='2016 Overview'!$C$16),'2016 Overview'!$A$16, IF(AND($F290&gt;='2016 Overview'!$B$15,$F290&lt;='2016 Overview'!$C$15),'2016 Overview'!$A$15, IF(AND($F290&gt;='2016 Overview'!$B$14,$F290&lt;='2016 Overview'!$C$14),'2016 Overview'!$A$14, IF(AND($F290&gt;='2016 Overview'!$B$13,$F290&lt;='2016 Overview'!$C$13),'2016 Overview'!$A$13, IF(AND($F290&gt;='2016 Overview'!$B$12,$F290&lt;='2016 Overview'!$C$12),'2016 Overview'!$A$12,IF(AND($F290&gt;='2016 Overview'!$B$11,$F290&lt;='2016 Overview'!$C$11),'2016 Overview'!$A$11,IF(AND($F290&gt;='2016 Overview'!$B$10,$F290&lt;='2016 Overview'!$C$10),'2016 Overview'!$A$10,IF(AND($F290&gt;='2016 Overview'!$B$9,$F290&lt;='2016 Overview'!$C$9),'2016 Overview'!$A$9,IF(AND($F290&gt;='2016 Overview'!$B$8,$F290&lt;='2016 Overview'!$C$8),'2016 Overview'!$A$7,IF(AND($F290&gt;='2016 Overview'!$B$7,$F290&lt;='2016 Overview'!$C$7),'2016 Overview'!$A$7,IF(AND($F290&gt;='2016 Overview'!$B$6,$F290&lt;='2016 Overview'!$C$6),'2016 Overview'!$A$6,IF(AND($F290&gt;='2016 Overview'!$B$5,$F290&lt;='2016 Overview'!$C$5),'2016 Overview'!$A$5,))))))))))))))</f>
        <v>L</v>
      </c>
      <c r="C290" s="35" t="s">
        <v>148</v>
      </c>
      <c r="D290" s="26"/>
      <c r="E290" s="35" t="s">
        <v>146</v>
      </c>
      <c r="F290" s="27">
        <v>33000</v>
      </c>
      <c r="G290" s="36">
        <f>H290/F290</f>
        <v>0.33333333333333331</v>
      </c>
      <c r="H290" s="27">
        <v>11000</v>
      </c>
      <c r="I290" s="27"/>
      <c r="J290" s="27">
        <v>0</v>
      </c>
      <c r="K290" s="27">
        <f>SUM(H290-J290)</f>
        <v>11000</v>
      </c>
      <c r="L290" s="28">
        <v>41961</v>
      </c>
      <c r="M290" s="28">
        <v>42664</v>
      </c>
      <c r="N290" s="37">
        <f>M290-L290</f>
        <v>703</v>
      </c>
      <c r="O290" s="38">
        <f>K290/N290</f>
        <v>15.647226173541963</v>
      </c>
    </row>
    <row r="291" spans="1:15" x14ac:dyDescent="0.25">
      <c r="A291" s="35">
        <v>2016</v>
      </c>
      <c r="B291" s="26" t="str">
        <f>IF(AND($F291&gt;='2016 Overview'!$B$18,$F291&lt;='2016 Overview'!$C$18),'2016 Overview'!$A$18,IF(AND($F291&gt;='2016 Overview'!$B$17,$F291&lt;='2016 Overview'!$C$17),'2016 Overview'!$A$17, IF(AND($F291&gt;='2016 Overview'!$B$16,$F291&lt;='2016 Overview'!$C$16),'2016 Overview'!$A$16, IF(AND($F291&gt;='2016 Overview'!$B$15,$F291&lt;='2016 Overview'!$C$15),'2016 Overview'!$A$15, IF(AND($F291&gt;='2016 Overview'!$B$14,$F291&lt;='2016 Overview'!$C$14),'2016 Overview'!$A$14, IF(AND($F291&gt;='2016 Overview'!$B$13,$F291&lt;='2016 Overview'!$C$13),'2016 Overview'!$A$13, IF(AND($F291&gt;='2016 Overview'!$B$12,$F291&lt;='2016 Overview'!$C$12),'2016 Overview'!$A$12,IF(AND($F291&gt;='2016 Overview'!$B$11,$F291&lt;='2016 Overview'!$C$11),'2016 Overview'!$A$11,IF(AND($F291&gt;='2016 Overview'!$B$10,$F291&lt;='2016 Overview'!$C$10),'2016 Overview'!$A$10,IF(AND($F291&gt;='2016 Overview'!$B$9,$F291&lt;='2016 Overview'!$C$9),'2016 Overview'!$A$9,IF(AND($F291&gt;='2016 Overview'!$B$8,$F291&lt;='2016 Overview'!$C$8),'2016 Overview'!$A$7,IF(AND($F291&gt;='2016 Overview'!$B$7,$F291&lt;='2016 Overview'!$C$7),'2016 Overview'!$A$7,IF(AND($F291&gt;='2016 Overview'!$B$6,$F291&lt;='2016 Overview'!$C$6),'2016 Overview'!$A$6,IF(AND($F291&gt;='2016 Overview'!$B$5,$F291&lt;='2016 Overview'!$C$5),'2016 Overview'!$A$5,))))))))))))))</f>
        <v>L</v>
      </c>
      <c r="C291" s="35" t="s">
        <v>148</v>
      </c>
      <c r="D291" s="51" t="s">
        <v>38</v>
      </c>
      <c r="E291" s="35" t="s">
        <v>146</v>
      </c>
      <c r="F291" s="27">
        <f>H291*3</f>
        <v>25000.02</v>
      </c>
      <c r="G291" s="36">
        <f>H291/F291</f>
        <v>0.33333333333333331</v>
      </c>
      <c r="H291" s="27">
        <f>I291+K291</f>
        <v>8333.34</v>
      </c>
      <c r="I291" s="27">
        <f>K291*2</f>
        <v>5555.56</v>
      </c>
      <c r="J291" s="27"/>
      <c r="K291" s="27">
        <v>2777.78</v>
      </c>
      <c r="L291" s="28" t="s">
        <v>49</v>
      </c>
      <c r="M291" s="28" t="s">
        <v>50</v>
      </c>
      <c r="N291" s="37">
        <f>M291-L291</f>
        <v>630</v>
      </c>
      <c r="O291" s="38">
        <f>K291/N291</f>
        <v>4.4091746031746037</v>
      </c>
    </row>
    <row r="292" spans="1:15" x14ac:dyDescent="0.25">
      <c r="A292" s="35">
        <v>2016</v>
      </c>
      <c r="B292" s="26" t="str">
        <f>IF(AND($F292&gt;='2016 Overview'!$B$18,$F292&lt;='2016 Overview'!$C$18),'2016 Overview'!$A$18,IF(AND($F292&gt;='2016 Overview'!$B$17,$F292&lt;='2016 Overview'!$C$17),'2016 Overview'!$A$17, IF(AND($F292&gt;='2016 Overview'!$B$16,$F292&lt;='2016 Overview'!$C$16),'2016 Overview'!$A$16, IF(AND($F292&gt;='2016 Overview'!$B$15,$F292&lt;='2016 Overview'!$C$15),'2016 Overview'!$A$15, IF(AND($F292&gt;='2016 Overview'!$B$14,$F292&lt;='2016 Overview'!$C$14),'2016 Overview'!$A$14, IF(AND($F292&gt;='2016 Overview'!$B$13,$F292&lt;='2016 Overview'!$C$13),'2016 Overview'!$A$13, IF(AND($F292&gt;='2016 Overview'!$B$12,$F292&lt;='2016 Overview'!$C$12),'2016 Overview'!$A$12,IF(AND($F292&gt;='2016 Overview'!$B$11,$F292&lt;='2016 Overview'!$C$11),'2016 Overview'!$A$11,IF(AND($F292&gt;='2016 Overview'!$B$10,$F292&lt;='2016 Overview'!$C$10),'2016 Overview'!$A$10,IF(AND($F292&gt;='2016 Overview'!$B$9,$F292&lt;='2016 Overview'!$C$9),'2016 Overview'!$A$9,IF(AND($F292&gt;='2016 Overview'!$B$8,$F292&lt;='2016 Overview'!$C$8),'2016 Overview'!$A$7,IF(AND($F292&gt;='2016 Overview'!$B$7,$F292&lt;='2016 Overview'!$C$7),'2016 Overview'!$A$7,IF(AND($F292&gt;='2016 Overview'!$B$6,$F292&lt;='2016 Overview'!$C$6),'2016 Overview'!$A$6,IF(AND($F292&gt;='2016 Overview'!$B$5,$F292&lt;='2016 Overview'!$C$5),'2016 Overview'!$A$5,))))))))))))))</f>
        <v>M</v>
      </c>
      <c r="C292" s="35" t="s">
        <v>148</v>
      </c>
      <c r="D292" s="51" t="s">
        <v>38</v>
      </c>
      <c r="E292" s="35" t="s">
        <v>146</v>
      </c>
      <c r="F292" s="27">
        <f>H292*3</f>
        <v>23000.04</v>
      </c>
      <c r="G292" s="36">
        <f>H292/F292</f>
        <v>0.33333333333333331</v>
      </c>
      <c r="H292" s="27">
        <f>I292+K292</f>
        <v>7666.68</v>
      </c>
      <c r="I292" s="27">
        <f>K292*2</f>
        <v>5111.12</v>
      </c>
      <c r="J292" s="27"/>
      <c r="K292" s="27">
        <v>2555.56</v>
      </c>
      <c r="L292" s="28" t="s">
        <v>112</v>
      </c>
      <c r="M292" s="28" t="s">
        <v>46</v>
      </c>
      <c r="N292" s="37">
        <f>M292-L292</f>
        <v>209</v>
      </c>
      <c r="O292" s="38">
        <f>K292/N292</f>
        <v>12.22755980861244</v>
      </c>
    </row>
    <row r="293" spans="1:15" x14ac:dyDescent="0.25">
      <c r="A293" s="35">
        <v>2016</v>
      </c>
      <c r="B293" s="26" t="str">
        <f>IF(AND($F293&gt;='2016 Overview'!$B$18,$F293&lt;='2016 Overview'!$C$18),'2016 Overview'!$A$18,IF(AND($F293&gt;='2016 Overview'!$B$17,$F293&lt;='2016 Overview'!$C$17),'2016 Overview'!$A$17, IF(AND($F293&gt;='2016 Overview'!$B$16,$F293&lt;='2016 Overview'!$C$16),'2016 Overview'!$A$16, IF(AND($F293&gt;='2016 Overview'!$B$15,$F293&lt;='2016 Overview'!$C$15),'2016 Overview'!$A$15, IF(AND($F293&gt;='2016 Overview'!$B$14,$F293&lt;='2016 Overview'!$C$14),'2016 Overview'!$A$14, IF(AND($F293&gt;='2016 Overview'!$B$13,$F293&lt;='2016 Overview'!$C$13),'2016 Overview'!$A$13, IF(AND($F293&gt;='2016 Overview'!$B$12,$F293&lt;='2016 Overview'!$C$12),'2016 Overview'!$A$12,IF(AND($F293&gt;='2016 Overview'!$B$11,$F293&lt;='2016 Overview'!$C$11),'2016 Overview'!$A$11,IF(AND($F293&gt;='2016 Overview'!$B$10,$F293&lt;='2016 Overview'!$C$10),'2016 Overview'!$A$10,IF(AND($F293&gt;='2016 Overview'!$B$9,$F293&lt;='2016 Overview'!$C$9),'2016 Overview'!$A$9,IF(AND($F293&gt;='2016 Overview'!$B$8,$F293&lt;='2016 Overview'!$C$8),'2016 Overview'!$A$7,IF(AND($F293&gt;='2016 Overview'!$B$7,$F293&lt;='2016 Overview'!$C$7),'2016 Overview'!$A$7,IF(AND($F293&gt;='2016 Overview'!$B$6,$F293&lt;='2016 Overview'!$C$6),'2016 Overview'!$A$6,IF(AND($F293&gt;='2016 Overview'!$B$5,$F293&lt;='2016 Overview'!$C$5),'2016 Overview'!$A$5,))))))))))))))</f>
        <v>N</v>
      </c>
      <c r="C293" s="35" t="s">
        <v>148</v>
      </c>
      <c r="D293" s="51" t="s">
        <v>38</v>
      </c>
      <c r="E293" s="35" t="s">
        <v>146</v>
      </c>
      <c r="F293" s="27">
        <f>H293*3</f>
        <v>7355.6999999999989</v>
      </c>
      <c r="G293" s="36">
        <f>H293/F293</f>
        <v>0.33333333333333331</v>
      </c>
      <c r="H293" s="27">
        <f>I293+K293</f>
        <v>2451.8999999999996</v>
      </c>
      <c r="I293" s="27">
        <f>K293*2</f>
        <v>1634.6</v>
      </c>
      <c r="J293" s="27"/>
      <c r="K293" s="27">
        <v>817.3</v>
      </c>
      <c r="L293" s="28" t="s">
        <v>45</v>
      </c>
      <c r="M293" s="28" t="s">
        <v>46</v>
      </c>
      <c r="N293" s="37">
        <f>M293-L293</f>
        <v>263</v>
      </c>
      <c r="O293" s="38">
        <f>K293/N293</f>
        <v>3.1076045627376425</v>
      </c>
    </row>
    <row r="294" spans="1:15" x14ac:dyDescent="0.25">
      <c r="A294" s="35">
        <v>2016</v>
      </c>
      <c r="B294" s="26">
        <f>IF(AND($F294&gt;='2016 Overview'!$B$18,$F294&lt;='2016 Overview'!$C$18),'2016 Overview'!$A$18,IF(AND($F294&gt;='2016 Overview'!$B$17,$F294&lt;='2016 Overview'!$C$17),'2016 Overview'!$A$17, IF(AND($F294&gt;='2016 Overview'!$B$16,$F294&lt;='2016 Overview'!$C$16),'2016 Overview'!$A$16, IF(AND($F294&gt;='2016 Overview'!$B$15,$F294&lt;='2016 Overview'!$C$15),'2016 Overview'!$A$15, IF(AND($F294&gt;='2016 Overview'!$B$14,$F294&lt;='2016 Overview'!$C$14),'2016 Overview'!$A$14, IF(AND($F294&gt;='2016 Overview'!$B$13,$F294&lt;='2016 Overview'!$C$13),'2016 Overview'!$A$13, IF(AND($F294&gt;='2016 Overview'!$B$12,$F294&lt;='2016 Overview'!$C$12),'2016 Overview'!$A$12,IF(AND($F294&gt;='2016 Overview'!$B$11,$F294&lt;='2016 Overview'!$C$11),'2016 Overview'!$A$11,IF(AND($F294&gt;='2016 Overview'!$B$10,$F294&lt;='2016 Overview'!$C$10),'2016 Overview'!$A$10,IF(AND($F294&gt;='2016 Overview'!$B$9,$F294&lt;='2016 Overview'!$C$9),'2016 Overview'!$A$9,IF(AND($F294&gt;='2016 Overview'!$B$8,$F294&lt;='2016 Overview'!$C$8),'2016 Overview'!$A$7,IF(AND($F294&gt;='2016 Overview'!$B$7,$F294&lt;='2016 Overview'!$C$7),'2016 Overview'!$A$7,IF(AND($F294&gt;='2016 Overview'!$B$6,$F294&lt;='2016 Overview'!$C$6),'2016 Overview'!$A$6,IF(AND($F294&gt;='2016 Overview'!$B$5,$F294&lt;='2016 Overview'!$C$5),'2016 Overview'!$A$5,))))))))))))))</f>
        <v>0</v>
      </c>
      <c r="C294" s="35" t="s">
        <v>148</v>
      </c>
      <c r="D294" s="51" t="s">
        <v>38</v>
      </c>
      <c r="E294" s="35" t="s">
        <v>146</v>
      </c>
      <c r="F294" s="27">
        <f>H294*3</f>
        <v>24999.93</v>
      </c>
      <c r="G294" s="36">
        <f>H294/F294</f>
        <v>0.33333333333333331</v>
      </c>
      <c r="H294" s="27">
        <f>I294+K294</f>
        <v>8333.31</v>
      </c>
      <c r="I294" s="27">
        <f>K294*2</f>
        <v>5555.54</v>
      </c>
      <c r="J294" s="27"/>
      <c r="K294" s="27">
        <v>2777.77</v>
      </c>
      <c r="L294" s="28" t="s">
        <v>65</v>
      </c>
      <c r="M294" s="28" t="s">
        <v>44</v>
      </c>
      <c r="N294" s="37">
        <f>M294-L294</f>
        <v>638</v>
      </c>
      <c r="O294" s="38">
        <f>K294/N294</f>
        <v>4.3538714733542321</v>
      </c>
    </row>
    <row r="295" spans="1:15" x14ac:dyDescent="0.25">
      <c r="A295" s="35">
        <v>2016</v>
      </c>
      <c r="B295" s="26" t="str">
        <f>IF(AND($F295&gt;='2016 Overview'!$B$18,$F295&lt;='2016 Overview'!$C$18),'2016 Overview'!$A$18,IF(AND($F295&gt;='2016 Overview'!$B$17,$F295&lt;='2016 Overview'!$C$17),'2016 Overview'!$A$17, IF(AND($F295&gt;='2016 Overview'!$B$16,$F295&lt;='2016 Overview'!$C$16),'2016 Overview'!$A$16, IF(AND($F295&gt;='2016 Overview'!$B$15,$F295&lt;='2016 Overview'!$C$15),'2016 Overview'!$A$15, IF(AND($F295&gt;='2016 Overview'!$B$14,$F295&lt;='2016 Overview'!$C$14),'2016 Overview'!$A$14, IF(AND($F295&gt;='2016 Overview'!$B$13,$F295&lt;='2016 Overview'!$C$13),'2016 Overview'!$A$13, IF(AND($F295&gt;='2016 Overview'!$B$12,$F295&lt;='2016 Overview'!$C$12),'2016 Overview'!$A$12,IF(AND($F295&gt;='2016 Overview'!$B$11,$F295&lt;='2016 Overview'!$C$11),'2016 Overview'!$A$11,IF(AND($F295&gt;='2016 Overview'!$B$10,$F295&lt;='2016 Overview'!$C$10),'2016 Overview'!$A$10,IF(AND($F295&gt;='2016 Overview'!$B$9,$F295&lt;='2016 Overview'!$C$9),'2016 Overview'!$A$9,IF(AND($F295&gt;='2016 Overview'!$B$8,$F295&lt;='2016 Overview'!$C$8),'2016 Overview'!$A$7,IF(AND($F295&gt;='2016 Overview'!$B$7,$F295&lt;='2016 Overview'!$C$7),'2016 Overview'!$A$7,IF(AND($F295&gt;='2016 Overview'!$B$6,$F295&lt;='2016 Overview'!$C$6),'2016 Overview'!$A$6,IF(AND($F295&gt;='2016 Overview'!$B$5,$F295&lt;='2016 Overview'!$C$5),'2016 Overview'!$A$5,))))))))))))))</f>
        <v>L</v>
      </c>
      <c r="C295" s="35" t="s">
        <v>148</v>
      </c>
      <c r="D295" s="51" t="s">
        <v>38</v>
      </c>
      <c r="E295" s="35" t="s">
        <v>146</v>
      </c>
      <c r="F295" s="27">
        <f>H295*3</f>
        <v>25545.33</v>
      </c>
      <c r="G295" s="36">
        <f>H295/F295</f>
        <v>0.33333333333333331</v>
      </c>
      <c r="H295" s="27">
        <f>I295+K295</f>
        <v>8515.11</v>
      </c>
      <c r="I295" s="27">
        <f>K295*2</f>
        <v>5676.74</v>
      </c>
      <c r="J295" s="27"/>
      <c r="K295" s="27">
        <v>2838.37</v>
      </c>
      <c r="L295" s="28" t="s">
        <v>49</v>
      </c>
      <c r="M295" s="28" t="s">
        <v>44</v>
      </c>
      <c r="N295" s="37">
        <f>M295-L295</f>
        <v>636</v>
      </c>
      <c r="O295" s="38">
        <f>K295/N295</f>
        <v>4.4628459119496853</v>
      </c>
    </row>
    <row r="296" spans="1:15" x14ac:dyDescent="0.25">
      <c r="A296" s="35">
        <v>2016</v>
      </c>
      <c r="B296" s="26" t="str">
        <f>IF(AND($F296&gt;='2016 Overview'!$B$18,$F296&lt;='2016 Overview'!$C$18),'2016 Overview'!$A$18,IF(AND($F296&gt;='2016 Overview'!$B$17,$F296&lt;='2016 Overview'!$C$17),'2016 Overview'!$A$17, IF(AND($F296&gt;='2016 Overview'!$B$16,$F296&lt;='2016 Overview'!$C$16),'2016 Overview'!$A$16, IF(AND($F296&gt;='2016 Overview'!$B$15,$F296&lt;='2016 Overview'!$C$15),'2016 Overview'!$A$15, IF(AND($F296&gt;='2016 Overview'!$B$14,$F296&lt;='2016 Overview'!$C$14),'2016 Overview'!$A$14, IF(AND($F296&gt;='2016 Overview'!$B$13,$F296&lt;='2016 Overview'!$C$13),'2016 Overview'!$A$13, IF(AND($F296&gt;='2016 Overview'!$B$12,$F296&lt;='2016 Overview'!$C$12),'2016 Overview'!$A$12,IF(AND($F296&gt;='2016 Overview'!$B$11,$F296&lt;='2016 Overview'!$C$11),'2016 Overview'!$A$11,IF(AND($F296&gt;='2016 Overview'!$B$10,$F296&lt;='2016 Overview'!$C$10),'2016 Overview'!$A$10,IF(AND($F296&gt;='2016 Overview'!$B$9,$F296&lt;='2016 Overview'!$C$9),'2016 Overview'!$A$9,IF(AND($F296&gt;='2016 Overview'!$B$8,$F296&lt;='2016 Overview'!$C$8),'2016 Overview'!$A$7,IF(AND($F296&gt;='2016 Overview'!$B$7,$F296&lt;='2016 Overview'!$C$7),'2016 Overview'!$A$7,IF(AND($F296&gt;='2016 Overview'!$B$6,$F296&lt;='2016 Overview'!$C$6),'2016 Overview'!$A$6,IF(AND($F296&gt;='2016 Overview'!$B$5,$F296&lt;='2016 Overview'!$C$5),'2016 Overview'!$A$5,))))))))))))))</f>
        <v>N</v>
      </c>
      <c r="C296" s="35" t="s">
        <v>148</v>
      </c>
      <c r="D296" s="51" t="s">
        <v>38</v>
      </c>
      <c r="E296" s="35" t="s">
        <v>146</v>
      </c>
      <c r="F296" s="27">
        <f>H296*3</f>
        <v>8887.5</v>
      </c>
      <c r="G296" s="36">
        <f>H296/F296</f>
        <v>0.33333333333333331</v>
      </c>
      <c r="H296" s="27">
        <f>I296+K296</f>
        <v>2962.5</v>
      </c>
      <c r="I296" s="27">
        <f>K296*2</f>
        <v>1975</v>
      </c>
      <c r="J296" s="27"/>
      <c r="K296" s="27">
        <v>987.5</v>
      </c>
      <c r="L296" s="28" t="s">
        <v>43</v>
      </c>
      <c r="M296" s="28" t="s">
        <v>44</v>
      </c>
      <c r="N296" s="37">
        <f>M296-L296</f>
        <v>337</v>
      </c>
      <c r="O296" s="38">
        <f>K296/N296</f>
        <v>2.9302670623145399</v>
      </c>
    </row>
    <row r="297" spans="1:15" x14ac:dyDescent="0.25">
      <c r="A297" s="35">
        <v>2016</v>
      </c>
      <c r="B297" s="26" t="str">
        <f>IF(AND($F297&gt;='2016 Overview'!$B$18,$F297&lt;='2016 Overview'!$C$18),'2016 Overview'!$A$18,IF(AND($F297&gt;='2016 Overview'!$B$17,$F297&lt;='2016 Overview'!$C$17),'2016 Overview'!$A$17, IF(AND($F297&gt;='2016 Overview'!$B$16,$F297&lt;='2016 Overview'!$C$16),'2016 Overview'!$A$16, IF(AND($F297&gt;='2016 Overview'!$B$15,$F297&lt;='2016 Overview'!$C$15),'2016 Overview'!$A$15, IF(AND($F297&gt;='2016 Overview'!$B$14,$F297&lt;='2016 Overview'!$C$14),'2016 Overview'!$A$14, IF(AND($F297&gt;='2016 Overview'!$B$13,$F297&lt;='2016 Overview'!$C$13),'2016 Overview'!$A$13, IF(AND($F297&gt;='2016 Overview'!$B$12,$F297&lt;='2016 Overview'!$C$12),'2016 Overview'!$A$12,IF(AND($F297&gt;='2016 Overview'!$B$11,$F297&lt;='2016 Overview'!$C$11),'2016 Overview'!$A$11,IF(AND($F297&gt;='2016 Overview'!$B$10,$F297&lt;='2016 Overview'!$C$10),'2016 Overview'!$A$10,IF(AND($F297&gt;='2016 Overview'!$B$9,$F297&lt;='2016 Overview'!$C$9),'2016 Overview'!$A$9,IF(AND($F297&gt;='2016 Overview'!$B$8,$F297&lt;='2016 Overview'!$C$8),'2016 Overview'!$A$7,IF(AND($F297&gt;='2016 Overview'!$B$7,$F297&lt;='2016 Overview'!$C$7),'2016 Overview'!$A$7,IF(AND($F297&gt;='2016 Overview'!$B$6,$F297&lt;='2016 Overview'!$C$6),'2016 Overview'!$A$6,IF(AND($F297&gt;='2016 Overview'!$B$5,$F297&lt;='2016 Overview'!$C$5),'2016 Overview'!$A$5,))))))))))))))</f>
        <v>G</v>
      </c>
      <c r="C297" s="35" t="s">
        <v>148</v>
      </c>
      <c r="D297" s="26"/>
      <c r="E297" s="35" t="s">
        <v>146</v>
      </c>
      <c r="F297" s="27">
        <v>250000</v>
      </c>
      <c r="G297" s="36">
        <f>H297/F297</f>
        <v>0.33333331999999999</v>
      </c>
      <c r="H297" s="27">
        <v>83333.33</v>
      </c>
      <c r="I297" s="27"/>
      <c r="J297" s="27">
        <v>0</v>
      </c>
      <c r="K297" s="27">
        <f>SUM(H297-J297)</f>
        <v>83333.33</v>
      </c>
      <c r="L297" s="28">
        <v>41872</v>
      </c>
      <c r="M297" s="28">
        <v>42671</v>
      </c>
      <c r="N297" s="37">
        <f>M297-L297</f>
        <v>799</v>
      </c>
      <c r="O297" s="38">
        <f>K297/N297</f>
        <v>104.2970337922403</v>
      </c>
    </row>
    <row r="298" spans="1:15" x14ac:dyDescent="0.25">
      <c r="A298" s="35">
        <v>2016</v>
      </c>
      <c r="B298" s="26" t="str">
        <f>IF(AND($F298&gt;='2016 Overview'!$B$18,$F298&lt;='2016 Overview'!$C$18),'2016 Overview'!$A$18,IF(AND($F298&gt;='2016 Overview'!$B$17,$F298&lt;='2016 Overview'!$C$17),'2016 Overview'!$A$17, IF(AND($F298&gt;='2016 Overview'!$B$16,$F298&lt;='2016 Overview'!$C$16),'2016 Overview'!$A$16, IF(AND($F298&gt;='2016 Overview'!$B$15,$F298&lt;='2016 Overview'!$C$15),'2016 Overview'!$A$15, IF(AND($F298&gt;='2016 Overview'!$B$14,$F298&lt;='2016 Overview'!$C$14),'2016 Overview'!$A$14, IF(AND($F298&gt;='2016 Overview'!$B$13,$F298&lt;='2016 Overview'!$C$13),'2016 Overview'!$A$13, IF(AND($F298&gt;='2016 Overview'!$B$12,$F298&lt;='2016 Overview'!$C$12),'2016 Overview'!$A$12,IF(AND($F298&gt;='2016 Overview'!$B$11,$F298&lt;='2016 Overview'!$C$11),'2016 Overview'!$A$11,IF(AND($F298&gt;='2016 Overview'!$B$10,$F298&lt;='2016 Overview'!$C$10),'2016 Overview'!$A$10,IF(AND($F298&gt;='2016 Overview'!$B$9,$F298&lt;='2016 Overview'!$C$9),'2016 Overview'!$A$9,IF(AND($F298&gt;='2016 Overview'!$B$8,$F298&lt;='2016 Overview'!$C$8),'2016 Overview'!$A$7,IF(AND($F298&gt;='2016 Overview'!$B$7,$F298&lt;='2016 Overview'!$C$7),'2016 Overview'!$A$7,IF(AND($F298&gt;='2016 Overview'!$B$6,$F298&lt;='2016 Overview'!$C$6),'2016 Overview'!$A$6,IF(AND($F298&gt;='2016 Overview'!$B$5,$F298&lt;='2016 Overview'!$C$5),'2016 Overview'!$A$5,))))))))))))))</f>
        <v>M</v>
      </c>
      <c r="C298" s="35" t="s">
        <v>148</v>
      </c>
      <c r="D298" s="51" t="s">
        <v>38</v>
      </c>
      <c r="E298" s="35" t="s">
        <v>146</v>
      </c>
      <c r="F298" s="27">
        <f>H298*3</f>
        <v>22500</v>
      </c>
      <c r="G298" s="36">
        <f>H298/F298</f>
        <v>0.33333333333333331</v>
      </c>
      <c r="H298" s="27">
        <f>I298+K298</f>
        <v>7500</v>
      </c>
      <c r="I298" s="27">
        <f>K298*2</f>
        <v>5000</v>
      </c>
      <c r="J298" s="27"/>
      <c r="K298" s="27">
        <v>2500</v>
      </c>
      <c r="L298" s="28" t="s">
        <v>75</v>
      </c>
      <c r="M298" s="28" t="s">
        <v>76</v>
      </c>
      <c r="N298" s="37">
        <f>M298-L298</f>
        <v>145</v>
      </c>
      <c r="O298" s="38">
        <f>K298/N298</f>
        <v>17.241379310344829</v>
      </c>
    </row>
    <row r="299" spans="1:15" x14ac:dyDescent="0.25">
      <c r="A299" s="35">
        <v>2016</v>
      </c>
      <c r="B299" s="26" t="str">
        <f>IF(AND($F299&gt;='2016 Overview'!$B$18,$F299&lt;='2016 Overview'!$C$18),'2016 Overview'!$A$18,IF(AND($F299&gt;='2016 Overview'!$B$17,$F299&lt;='2016 Overview'!$C$17),'2016 Overview'!$A$17, IF(AND($F299&gt;='2016 Overview'!$B$16,$F299&lt;='2016 Overview'!$C$16),'2016 Overview'!$A$16, IF(AND($F299&gt;='2016 Overview'!$B$15,$F299&lt;='2016 Overview'!$C$15),'2016 Overview'!$A$15, IF(AND($F299&gt;='2016 Overview'!$B$14,$F299&lt;='2016 Overview'!$C$14),'2016 Overview'!$A$14, IF(AND($F299&gt;='2016 Overview'!$B$13,$F299&lt;='2016 Overview'!$C$13),'2016 Overview'!$A$13, IF(AND($F299&gt;='2016 Overview'!$B$12,$F299&lt;='2016 Overview'!$C$12),'2016 Overview'!$A$12,IF(AND($F299&gt;='2016 Overview'!$B$11,$F299&lt;='2016 Overview'!$C$11),'2016 Overview'!$A$11,IF(AND($F299&gt;='2016 Overview'!$B$10,$F299&lt;='2016 Overview'!$C$10),'2016 Overview'!$A$10,IF(AND($F299&gt;='2016 Overview'!$B$9,$F299&lt;='2016 Overview'!$C$9),'2016 Overview'!$A$9,IF(AND($F299&gt;='2016 Overview'!$B$8,$F299&lt;='2016 Overview'!$C$8),'2016 Overview'!$A$7,IF(AND($F299&gt;='2016 Overview'!$B$7,$F299&lt;='2016 Overview'!$C$7),'2016 Overview'!$A$7,IF(AND($F299&gt;='2016 Overview'!$B$6,$F299&lt;='2016 Overview'!$C$6),'2016 Overview'!$A$6,IF(AND($F299&gt;='2016 Overview'!$B$5,$F299&lt;='2016 Overview'!$C$5),'2016 Overview'!$A$5,))))))))))))))</f>
        <v>F</v>
      </c>
      <c r="C299" s="35" t="s">
        <v>148</v>
      </c>
      <c r="D299" s="26"/>
      <c r="E299" s="35" t="s">
        <v>146</v>
      </c>
      <c r="F299" s="27">
        <v>600000</v>
      </c>
      <c r="G299" s="36">
        <f>H299/F299</f>
        <v>0.33333333333333331</v>
      </c>
      <c r="H299" s="27">
        <v>200000</v>
      </c>
      <c r="I299" s="27"/>
      <c r="J299" s="27">
        <v>0</v>
      </c>
      <c r="K299" s="27">
        <f>SUM(H299-J299)</f>
        <v>200000</v>
      </c>
      <c r="L299" s="28">
        <v>42317</v>
      </c>
      <c r="M299" s="28">
        <v>42677</v>
      </c>
      <c r="N299" s="37">
        <f>M299-L299</f>
        <v>360</v>
      </c>
      <c r="O299" s="38">
        <f>K299/N299</f>
        <v>555.55555555555554</v>
      </c>
    </row>
    <row r="300" spans="1:15" x14ac:dyDescent="0.25">
      <c r="A300" s="35">
        <v>2016</v>
      </c>
      <c r="B300" s="26" t="str">
        <f>IF(AND($F300&gt;='2016 Overview'!$B$18,$F300&lt;='2016 Overview'!$C$18),'2016 Overview'!$A$18,IF(AND($F300&gt;='2016 Overview'!$B$17,$F300&lt;='2016 Overview'!$C$17),'2016 Overview'!$A$17, IF(AND($F300&gt;='2016 Overview'!$B$16,$F300&lt;='2016 Overview'!$C$16),'2016 Overview'!$A$16, IF(AND($F300&gt;='2016 Overview'!$B$15,$F300&lt;='2016 Overview'!$C$15),'2016 Overview'!$A$15, IF(AND($F300&gt;='2016 Overview'!$B$14,$F300&lt;='2016 Overview'!$C$14),'2016 Overview'!$A$14, IF(AND($F300&gt;='2016 Overview'!$B$13,$F300&lt;='2016 Overview'!$C$13),'2016 Overview'!$A$13, IF(AND($F300&gt;='2016 Overview'!$B$12,$F300&lt;='2016 Overview'!$C$12),'2016 Overview'!$A$12,IF(AND($F300&gt;='2016 Overview'!$B$11,$F300&lt;='2016 Overview'!$C$11),'2016 Overview'!$A$11,IF(AND($F300&gt;='2016 Overview'!$B$10,$F300&lt;='2016 Overview'!$C$10),'2016 Overview'!$A$10,IF(AND($F300&gt;='2016 Overview'!$B$9,$F300&lt;='2016 Overview'!$C$9),'2016 Overview'!$A$9,IF(AND($F300&gt;='2016 Overview'!$B$8,$F300&lt;='2016 Overview'!$C$8),'2016 Overview'!$A$7,IF(AND($F300&gt;='2016 Overview'!$B$7,$F300&lt;='2016 Overview'!$C$7),'2016 Overview'!$A$7,IF(AND($F300&gt;='2016 Overview'!$B$6,$F300&lt;='2016 Overview'!$C$6),'2016 Overview'!$A$6,IF(AND($F300&gt;='2016 Overview'!$B$5,$F300&lt;='2016 Overview'!$C$5),'2016 Overview'!$A$5,))))))))))))))</f>
        <v>I</v>
      </c>
      <c r="C300" s="35" t="s">
        <v>148</v>
      </c>
      <c r="D300" s="26"/>
      <c r="E300" s="35" t="s">
        <v>146</v>
      </c>
      <c r="F300" s="27">
        <v>225000</v>
      </c>
      <c r="G300" s="36">
        <f>H300/F300</f>
        <v>0.33333333333333331</v>
      </c>
      <c r="H300" s="27">
        <v>75000</v>
      </c>
      <c r="I300" s="27"/>
      <c r="J300" s="27">
        <v>0</v>
      </c>
      <c r="K300" s="27">
        <f>SUM(H300-J300)</f>
        <v>75000</v>
      </c>
      <c r="L300" s="28">
        <v>40976</v>
      </c>
      <c r="M300" s="28">
        <v>42677</v>
      </c>
      <c r="N300" s="37">
        <f>M300-L300</f>
        <v>1701</v>
      </c>
      <c r="O300" s="38">
        <f>K300/N300</f>
        <v>44.091710758377424</v>
      </c>
    </row>
    <row r="301" spans="1:15" x14ac:dyDescent="0.25">
      <c r="A301" s="35">
        <v>2016</v>
      </c>
      <c r="B301" s="26" t="str">
        <f>IF(AND($F301&gt;='2016 Overview'!$B$18,$F301&lt;='2016 Overview'!$C$18),'2016 Overview'!$A$18,IF(AND($F301&gt;='2016 Overview'!$B$17,$F301&lt;='2016 Overview'!$C$17),'2016 Overview'!$A$17, IF(AND($F301&gt;='2016 Overview'!$B$16,$F301&lt;='2016 Overview'!$C$16),'2016 Overview'!$A$16, IF(AND($F301&gt;='2016 Overview'!$B$15,$F301&lt;='2016 Overview'!$C$15),'2016 Overview'!$A$15, IF(AND($F301&gt;='2016 Overview'!$B$14,$F301&lt;='2016 Overview'!$C$14),'2016 Overview'!$A$14, IF(AND($F301&gt;='2016 Overview'!$B$13,$F301&lt;='2016 Overview'!$C$13),'2016 Overview'!$A$13, IF(AND($F301&gt;='2016 Overview'!$B$12,$F301&lt;='2016 Overview'!$C$12),'2016 Overview'!$A$12,IF(AND($F301&gt;='2016 Overview'!$B$11,$F301&lt;='2016 Overview'!$C$11),'2016 Overview'!$A$11,IF(AND($F301&gt;='2016 Overview'!$B$10,$F301&lt;='2016 Overview'!$C$10),'2016 Overview'!$A$10,IF(AND($F301&gt;='2016 Overview'!$B$9,$F301&lt;='2016 Overview'!$C$9),'2016 Overview'!$A$9,IF(AND($F301&gt;='2016 Overview'!$B$8,$F301&lt;='2016 Overview'!$C$8),'2016 Overview'!$A$7,IF(AND($F301&gt;='2016 Overview'!$B$7,$F301&lt;='2016 Overview'!$C$7),'2016 Overview'!$A$7,IF(AND($F301&gt;='2016 Overview'!$B$6,$F301&lt;='2016 Overview'!$C$6),'2016 Overview'!$A$6,IF(AND($F301&gt;='2016 Overview'!$B$5,$F301&lt;='2016 Overview'!$C$5),'2016 Overview'!$A$5,))))))))))))))</f>
        <v>L</v>
      </c>
      <c r="C301" s="35" t="s">
        <v>148</v>
      </c>
      <c r="D301" s="26"/>
      <c r="E301" s="35" t="s">
        <v>146</v>
      </c>
      <c r="F301" s="27">
        <v>37124.03</v>
      </c>
      <c r="G301" s="36">
        <f>H301/F301</f>
        <v>0.33333315375512845</v>
      </c>
      <c r="H301" s="27">
        <v>12374.67</v>
      </c>
      <c r="I301" s="27"/>
      <c r="J301" s="27">
        <v>-4041.34</v>
      </c>
      <c r="K301" s="27">
        <f>SUM(H301-J301)</f>
        <v>16416.010000000002</v>
      </c>
      <c r="L301" s="28">
        <v>42354</v>
      </c>
      <c r="M301" s="28">
        <v>42678</v>
      </c>
      <c r="N301" s="37">
        <f>M301-L301</f>
        <v>324</v>
      </c>
      <c r="O301" s="38">
        <f>K301/N301</f>
        <v>50.666697530864205</v>
      </c>
    </row>
    <row r="302" spans="1:15" x14ac:dyDescent="0.25">
      <c r="A302" s="35">
        <v>2016</v>
      </c>
      <c r="B302" s="26" t="str">
        <f>IF(AND($F302&gt;='2016 Overview'!$B$18,$F302&lt;='2016 Overview'!$C$18),'2016 Overview'!$A$18,IF(AND($F302&gt;='2016 Overview'!$B$17,$F302&lt;='2016 Overview'!$C$17),'2016 Overview'!$A$17, IF(AND($F302&gt;='2016 Overview'!$B$16,$F302&lt;='2016 Overview'!$C$16),'2016 Overview'!$A$16, IF(AND($F302&gt;='2016 Overview'!$B$15,$F302&lt;='2016 Overview'!$C$15),'2016 Overview'!$A$15, IF(AND($F302&gt;='2016 Overview'!$B$14,$F302&lt;='2016 Overview'!$C$14),'2016 Overview'!$A$14, IF(AND($F302&gt;='2016 Overview'!$B$13,$F302&lt;='2016 Overview'!$C$13),'2016 Overview'!$A$13, IF(AND($F302&gt;='2016 Overview'!$B$12,$F302&lt;='2016 Overview'!$C$12),'2016 Overview'!$A$12,IF(AND($F302&gt;='2016 Overview'!$B$11,$F302&lt;='2016 Overview'!$C$11),'2016 Overview'!$A$11,IF(AND($F302&gt;='2016 Overview'!$B$10,$F302&lt;='2016 Overview'!$C$10),'2016 Overview'!$A$10,IF(AND($F302&gt;='2016 Overview'!$B$9,$F302&lt;='2016 Overview'!$C$9),'2016 Overview'!$A$9,IF(AND($F302&gt;='2016 Overview'!$B$8,$F302&lt;='2016 Overview'!$C$8),'2016 Overview'!$A$7,IF(AND($F302&gt;='2016 Overview'!$B$7,$F302&lt;='2016 Overview'!$C$7),'2016 Overview'!$A$7,IF(AND($F302&gt;='2016 Overview'!$B$6,$F302&lt;='2016 Overview'!$C$6),'2016 Overview'!$A$6,IF(AND($F302&gt;='2016 Overview'!$B$5,$F302&lt;='2016 Overview'!$C$5),'2016 Overview'!$A$5,))))))))))))))</f>
        <v>N</v>
      </c>
      <c r="C302" s="35" t="s">
        <v>148</v>
      </c>
      <c r="D302" s="26"/>
      <c r="E302" s="35" t="s">
        <v>146</v>
      </c>
      <c r="F302" s="27">
        <v>7500</v>
      </c>
      <c r="G302" s="36">
        <f>H302/F302</f>
        <v>0.33333333333333331</v>
      </c>
      <c r="H302" s="27">
        <v>2500</v>
      </c>
      <c r="I302" s="27"/>
      <c r="J302" s="27">
        <v>0</v>
      </c>
      <c r="K302" s="27">
        <f>SUM(H302-J302)</f>
        <v>2500</v>
      </c>
      <c r="L302" s="28">
        <v>42373</v>
      </c>
      <c r="M302" s="28">
        <v>42678</v>
      </c>
      <c r="N302" s="37">
        <f>M302-L302</f>
        <v>305</v>
      </c>
      <c r="O302" s="38">
        <f>K302/N302</f>
        <v>8.1967213114754092</v>
      </c>
    </row>
    <row r="303" spans="1:15" x14ac:dyDescent="0.25">
      <c r="A303" s="35">
        <v>2016</v>
      </c>
      <c r="B303" s="26">
        <f>IF(AND($F303&gt;='2016 Overview'!$B$18,$F303&lt;='2016 Overview'!$C$18),'2016 Overview'!$A$18,IF(AND($F303&gt;='2016 Overview'!$B$17,$F303&lt;='2016 Overview'!$C$17),'2016 Overview'!$A$17, IF(AND($F303&gt;='2016 Overview'!$B$16,$F303&lt;='2016 Overview'!$C$16),'2016 Overview'!$A$16, IF(AND($F303&gt;='2016 Overview'!$B$15,$F303&lt;='2016 Overview'!$C$15),'2016 Overview'!$A$15, IF(AND($F303&gt;='2016 Overview'!$B$14,$F303&lt;='2016 Overview'!$C$14),'2016 Overview'!$A$14, IF(AND($F303&gt;='2016 Overview'!$B$13,$F303&lt;='2016 Overview'!$C$13),'2016 Overview'!$A$13, IF(AND($F303&gt;='2016 Overview'!$B$12,$F303&lt;='2016 Overview'!$C$12),'2016 Overview'!$A$12,IF(AND($F303&gt;='2016 Overview'!$B$11,$F303&lt;='2016 Overview'!$C$11),'2016 Overview'!$A$11,IF(AND($F303&gt;='2016 Overview'!$B$10,$F303&lt;='2016 Overview'!$C$10),'2016 Overview'!$A$10,IF(AND($F303&gt;='2016 Overview'!$B$9,$F303&lt;='2016 Overview'!$C$9),'2016 Overview'!$A$9,IF(AND($F303&gt;='2016 Overview'!$B$8,$F303&lt;='2016 Overview'!$C$8),'2016 Overview'!$A$7,IF(AND($F303&gt;='2016 Overview'!$B$7,$F303&lt;='2016 Overview'!$C$7),'2016 Overview'!$A$7,IF(AND($F303&gt;='2016 Overview'!$B$6,$F303&lt;='2016 Overview'!$C$6),'2016 Overview'!$A$6,IF(AND($F303&gt;='2016 Overview'!$B$5,$F303&lt;='2016 Overview'!$C$5),'2016 Overview'!$A$5,))))))))))))))</f>
        <v>0</v>
      </c>
      <c r="C303" s="35" t="s">
        <v>148</v>
      </c>
      <c r="D303" s="51" t="s">
        <v>38</v>
      </c>
      <c r="E303" s="35" t="s">
        <v>146</v>
      </c>
      <c r="F303" s="27">
        <f>H303*3</f>
        <v>9999.99</v>
      </c>
      <c r="G303" s="36">
        <f>H303/F303</f>
        <v>0.33333333333333331</v>
      </c>
      <c r="H303" s="27">
        <f>I303+K303</f>
        <v>3333.33</v>
      </c>
      <c r="I303" s="27">
        <f>K303*2</f>
        <v>2222.2199999999998</v>
      </c>
      <c r="J303" s="27"/>
      <c r="K303" s="27">
        <v>1111.1099999999999</v>
      </c>
      <c r="L303" s="28" t="s">
        <v>70</v>
      </c>
      <c r="M303" s="28" t="s">
        <v>71</v>
      </c>
      <c r="N303" s="37">
        <f>M303-L303</f>
        <v>937</v>
      </c>
      <c r="O303" s="38">
        <f>K303/N303</f>
        <v>1.1858164354322305</v>
      </c>
    </row>
    <row r="304" spans="1:15" x14ac:dyDescent="0.25">
      <c r="A304" s="35">
        <v>2016</v>
      </c>
      <c r="B304" s="26" t="str">
        <f>IF(AND($F304&gt;='2016 Overview'!$B$18,$F304&lt;='2016 Overview'!$C$18),'2016 Overview'!$A$18,IF(AND($F304&gt;='2016 Overview'!$B$17,$F304&lt;='2016 Overview'!$C$17),'2016 Overview'!$A$17, IF(AND($F304&gt;='2016 Overview'!$B$16,$F304&lt;='2016 Overview'!$C$16),'2016 Overview'!$A$16, IF(AND($F304&gt;='2016 Overview'!$B$15,$F304&lt;='2016 Overview'!$C$15),'2016 Overview'!$A$15, IF(AND($F304&gt;='2016 Overview'!$B$14,$F304&lt;='2016 Overview'!$C$14),'2016 Overview'!$A$14, IF(AND($F304&gt;='2016 Overview'!$B$13,$F304&lt;='2016 Overview'!$C$13),'2016 Overview'!$A$13, IF(AND($F304&gt;='2016 Overview'!$B$12,$F304&lt;='2016 Overview'!$C$12),'2016 Overview'!$A$12,IF(AND($F304&gt;='2016 Overview'!$B$11,$F304&lt;='2016 Overview'!$C$11),'2016 Overview'!$A$11,IF(AND($F304&gt;='2016 Overview'!$B$10,$F304&lt;='2016 Overview'!$C$10),'2016 Overview'!$A$10,IF(AND($F304&gt;='2016 Overview'!$B$9,$F304&lt;='2016 Overview'!$C$9),'2016 Overview'!$A$9,IF(AND($F304&gt;='2016 Overview'!$B$8,$F304&lt;='2016 Overview'!$C$8),'2016 Overview'!$A$7,IF(AND($F304&gt;='2016 Overview'!$B$7,$F304&lt;='2016 Overview'!$C$7),'2016 Overview'!$A$7,IF(AND($F304&gt;='2016 Overview'!$B$6,$F304&lt;='2016 Overview'!$C$6),'2016 Overview'!$A$6,IF(AND($F304&gt;='2016 Overview'!$B$5,$F304&lt;='2016 Overview'!$C$5),'2016 Overview'!$A$5,))))))))))))))</f>
        <v>F</v>
      </c>
      <c r="C304" s="35" t="s">
        <v>148</v>
      </c>
      <c r="D304" s="26"/>
      <c r="E304" s="35" t="s">
        <v>146</v>
      </c>
      <c r="F304" s="27">
        <v>500000</v>
      </c>
      <c r="G304" s="36">
        <f>H304/F304</f>
        <v>0.33333331999999999</v>
      </c>
      <c r="H304" s="27">
        <v>166666.66</v>
      </c>
      <c r="I304" s="27"/>
      <c r="J304" s="27">
        <v>0</v>
      </c>
      <c r="K304" s="27">
        <f>SUM(H304-J304)</f>
        <v>166666.66</v>
      </c>
      <c r="L304" s="28">
        <v>42234</v>
      </c>
      <c r="M304" s="28">
        <v>42689</v>
      </c>
      <c r="N304" s="37">
        <f>M304-L304</f>
        <v>455</v>
      </c>
      <c r="O304" s="38">
        <f>K304/N304</f>
        <v>366.30035164835164</v>
      </c>
    </row>
    <row r="305" spans="1:15" x14ac:dyDescent="0.25">
      <c r="A305" s="35">
        <v>2016</v>
      </c>
      <c r="B305" s="26" t="str">
        <f>IF(AND($F305&gt;='2016 Overview'!$B$18,$F305&lt;='2016 Overview'!$C$18),'2016 Overview'!$A$18,IF(AND($F305&gt;='2016 Overview'!$B$17,$F305&lt;='2016 Overview'!$C$17),'2016 Overview'!$A$17, IF(AND($F305&gt;='2016 Overview'!$B$16,$F305&lt;='2016 Overview'!$C$16),'2016 Overview'!$A$16, IF(AND($F305&gt;='2016 Overview'!$B$15,$F305&lt;='2016 Overview'!$C$15),'2016 Overview'!$A$15, IF(AND($F305&gt;='2016 Overview'!$B$14,$F305&lt;='2016 Overview'!$C$14),'2016 Overview'!$A$14, IF(AND($F305&gt;='2016 Overview'!$B$13,$F305&lt;='2016 Overview'!$C$13),'2016 Overview'!$A$13, IF(AND($F305&gt;='2016 Overview'!$B$12,$F305&lt;='2016 Overview'!$C$12),'2016 Overview'!$A$12,IF(AND($F305&gt;='2016 Overview'!$B$11,$F305&lt;='2016 Overview'!$C$11),'2016 Overview'!$A$11,IF(AND($F305&gt;='2016 Overview'!$B$10,$F305&lt;='2016 Overview'!$C$10),'2016 Overview'!$A$10,IF(AND($F305&gt;='2016 Overview'!$B$9,$F305&lt;='2016 Overview'!$C$9),'2016 Overview'!$A$9,IF(AND($F305&gt;='2016 Overview'!$B$8,$F305&lt;='2016 Overview'!$C$8),'2016 Overview'!$A$7,IF(AND($F305&gt;='2016 Overview'!$B$7,$F305&lt;='2016 Overview'!$C$7),'2016 Overview'!$A$7,IF(AND($F305&gt;='2016 Overview'!$B$6,$F305&lt;='2016 Overview'!$C$6),'2016 Overview'!$A$6,IF(AND($F305&gt;='2016 Overview'!$B$5,$F305&lt;='2016 Overview'!$C$5),'2016 Overview'!$A$5,))))))))))))))</f>
        <v>L</v>
      </c>
      <c r="C305" s="35" t="s">
        <v>148</v>
      </c>
      <c r="D305" s="26"/>
      <c r="E305" s="35" t="s">
        <v>146</v>
      </c>
      <c r="F305" s="27">
        <v>30000</v>
      </c>
      <c r="G305" s="36">
        <f>H305/F305</f>
        <v>0.33333333333333331</v>
      </c>
      <c r="H305" s="27">
        <v>10000</v>
      </c>
      <c r="I305" s="27"/>
      <c r="J305" s="27">
        <v>0</v>
      </c>
      <c r="K305" s="27">
        <f>SUM(H305-J305)</f>
        <v>10000</v>
      </c>
      <c r="L305" s="28">
        <v>42233</v>
      </c>
      <c r="M305" s="28">
        <v>42690</v>
      </c>
      <c r="N305" s="37">
        <f>M305-L305</f>
        <v>457</v>
      </c>
      <c r="O305" s="38">
        <f>K305/N305</f>
        <v>21.881838074398249</v>
      </c>
    </row>
    <row r="306" spans="1:15" x14ac:dyDescent="0.25">
      <c r="A306" s="35">
        <v>2016</v>
      </c>
      <c r="B306" s="26">
        <f>IF(AND($F306&gt;='2016 Overview'!$B$18,$F306&lt;='2016 Overview'!$C$18),'2016 Overview'!$A$18,IF(AND($F306&gt;='2016 Overview'!$B$17,$F306&lt;='2016 Overview'!$C$17),'2016 Overview'!$A$17, IF(AND($F306&gt;='2016 Overview'!$B$16,$F306&lt;='2016 Overview'!$C$16),'2016 Overview'!$A$16, IF(AND($F306&gt;='2016 Overview'!$B$15,$F306&lt;='2016 Overview'!$C$15),'2016 Overview'!$A$15, IF(AND($F306&gt;='2016 Overview'!$B$14,$F306&lt;='2016 Overview'!$C$14),'2016 Overview'!$A$14, IF(AND($F306&gt;='2016 Overview'!$B$13,$F306&lt;='2016 Overview'!$C$13),'2016 Overview'!$A$13, IF(AND($F306&gt;='2016 Overview'!$B$12,$F306&lt;='2016 Overview'!$C$12),'2016 Overview'!$A$12,IF(AND($F306&gt;='2016 Overview'!$B$11,$F306&lt;='2016 Overview'!$C$11),'2016 Overview'!$A$11,IF(AND($F306&gt;='2016 Overview'!$B$10,$F306&lt;='2016 Overview'!$C$10),'2016 Overview'!$A$10,IF(AND($F306&gt;='2016 Overview'!$B$9,$F306&lt;='2016 Overview'!$C$9),'2016 Overview'!$A$9,IF(AND($F306&gt;='2016 Overview'!$B$8,$F306&lt;='2016 Overview'!$C$8),'2016 Overview'!$A$7,IF(AND($F306&gt;='2016 Overview'!$B$7,$F306&lt;='2016 Overview'!$C$7),'2016 Overview'!$A$7,IF(AND($F306&gt;='2016 Overview'!$B$6,$F306&lt;='2016 Overview'!$C$6),'2016 Overview'!$A$6,IF(AND($F306&gt;='2016 Overview'!$B$5,$F306&lt;='2016 Overview'!$C$5),'2016 Overview'!$A$5,))))))))))))))</f>
        <v>0</v>
      </c>
      <c r="C306" s="35" t="s">
        <v>148</v>
      </c>
      <c r="D306" s="26"/>
      <c r="E306" s="35" t="s">
        <v>146</v>
      </c>
      <c r="F306" s="27">
        <v>65000</v>
      </c>
      <c r="G306" s="36">
        <f>H306/F306</f>
        <v>0.33333323076923077</v>
      </c>
      <c r="H306" s="27">
        <v>21666.66</v>
      </c>
      <c r="I306" s="27"/>
      <c r="J306" s="27">
        <v>0</v>
      </c>
      <c r="K306" s="27">
        <f>SUM(H306-J306)</f>
        <v>21666.66</v>
      </c>
      <c r="L306" s="28">
        <v>41863</v>
      </c>
      <c r="M306" s="28">
        <v>42691</v>
      </c>
      <c r="N306" s="37">
        <f>M306-L306</f>
        <v>828</v>
      </c>
      <c r="O306" s="38">
        <f>K306/N306</f>
        <v>26.16746376811594</v>
      </c>
    </row>
    <row r="307" spans="1:15" x14ac:dyDescent="0.25">
      <c r="A307" s="35">
        <v>2016</v>
      </c>
      <c r="B307" s="26">
        <f>IF(AND($F307&gt;='2016 Overview'!$B$18,$F307&lt;='2016 Overview'!$C$18),'2016 Overview'!$A$18,IF(AND($F307&gt;='2016 Overview'!$B$17,$F307&lt;='2016 Overview'!$C$17),'2016 Overview'!$A$17, IF(AND($F307&gt;='2016 Overview'!$B$16,$F307&lt;='2016 Overview'!$C$16),'2016 Overview'!$A$16, IF(AND($F307&gt;='2016 Overview'!$B$15,$F307&lt;='2016 Overview'!$C$15),'2016 Overview'!$A$15, IF(AND($F307&gt;='2016 Overview'!$B$14,$F307&lt;='2016 Overview'!$C$14),'2016 Overview'!$A$14, IF(AND($F307&gt;='2016 Overview'!$B$13,$F307&lt;='2016 Overview'!$C$13),'2016 Overview'!$A$13, IF(AND($F307&gt;='2016 Overview'!$B$12,$F307&lt;='2016 Overview'!$C$12),'2016 Overview'!$A$12,IF(AND($F307&gt;='2016 Overview'!$B$11,$F307&lt;='2016 Overview'!$C$11),'2016 Overview'!$A$11,IF(AND($F307&gt;='2016 Overview'!$B$10,$F307&lt;='2016 Overview'!$C$10),'2016 Overview'!$A$10,IF(AND($F307&gt;='2016 Overview'!$B$9,$F307&lt;='2016 Overview'!$C$9),'2016 Overview'!$A$9,IF(AND($F307&gt;='2016 Overview'!$B$8,$F307&lt;='2016 Overview'!$C$8),'2016 Overview'!$A$7,IF(AND($F307&gt;='2016 Overview'!$B$7,$F307&lt;='2016 Overview'!$C$7),'2016 Overview'!$A$7,IF(AND($F307&gt;='2016 Overview'!$B$6,$F307&lt;='2016 Overview'!$C$6),'2016 Overview'!$A$6,IF(AND($F307&gt;='2016 Overview'!$B$5,$F307&lt;='2016 Overview'!$C$5),'2016 Overview'!$A$5,))))))))))))))</f>
        <v>0</v>
      </c>
      <c r="C307" s="35" t="s">
        <v>148</v>
      </c>
      <c r="D307" s="51" t="s">
        <v>38</v>
      </c>
      <c r="E307" s="35" t="s">
        <v>146</v>
      </c>
      <c r="F307" s="27">
        <f>H307*3</f>
        <v>24999.840000000004</v>
      </c>
      <c r="G307" s="36">
        <f>H307/F307</f>
        <v>0.33333333333333331</v>
      </c>
      <c r="H307" s="27">
        <f>I307+K307</f>
        <v>8333.2800000000007</v>
      </c>
      <c r="I307" s="27">
        <f>K307*2</f>
        <v>5555.52</v>
      </c>
      <c r="J307" s="27"/>
      <c r="K307" s="27">
        <v>2777.76</v>
      </c>
      <c r="L307" s="28" t="s">
        <v>68</v>
      </c>
      <c r="M307" s="28" t="s">
        <v>67</v>
      </c>
      <c r="N307" s="37">
        <f>M307-L307</f>
        <v>283</v>
      </c>
      <c r="O307" s="38">
        <f>K307/N307</f>
        <v>9.8154063604240296</v>
      </c>
    </row>
    <row r="308" spans="1:15" x14ac:dyDescent="0.25">
      <c r="A308" s="35">
        <v>2016</v>
      </c>
      <c r="B308" s="26" t="str">
        <f>IF(AND($F308&gt;='2016 Overview'!$B$18,$F308&lt;='2016 Overview'!$C$18),'2016 Overview'!$A$18,IF(AND($F308&gt;='2016 Overview'!$B$17,$F308&lt;='2016 Overview'!$C$17),'2016 Overview'!$A$17, IF(AND($F308&gt;='2016 Overview'!$B$16,$F308&lt;='2016 Overview'!$C$16),'2016 Overview'!$A$16, IF(AND($F308&gt;='2016 Overview'!$B$15,$F308&lt;='2016 Overview'!$C$15),'2016 Overview'!$A$15, IF(AND($F308&gt;='2016 Overview'!$B$14,$F308&lt;='2016 Overview'!$C$14),'2016 Overview'!$A$14, IF(AND($F308&gt;='2016 Overview'!$B$13,$F308&lt;='2016 Overview'!$C$13),'2016 Overview'!$A$13, IF(AND($F308&gt;='2016 Overview'!$B$12,$F308&lt;='2016 Overview'!$C$12),'2016 Overview'!$A$12,IF(AND($F308&gt;='2016 Overview'!$B$11,$F308&lt;='2016 Overview'!$C$11),'2016 Overview'!$A$11,IF(AND($F308&gt;='2016 Overview'!$B$10,$F308&lt;='2016 Overview'!$C$10),'2016 Overview'!$A$10,IF(AND($F308&gt;='2016 Overview'!$B$9,$F308&lt;='2016 Overview'!$C$9),'2016 Overview'!$A$9,IF(AND($F308&gt;='2016 Overview'!$B$8,$F308&lt;='2016 Overview'!$C$8),'2016 Overview'!$A$7,IF(AND($F308&gt;='2016 Overview'!$B$7,$F308&lt;='2016 Overview'!$C$7),'2016 Overview'!$A$7,IF(AND($F308&gt;='2016 Overview'!$B$6,$F308&lt;='2016 Overview'!$C$6),'2016 Overview'!$A$6,IF(AND($F308&gt;='2016 Overview'!$B$5,$F308&lt;='2016 Overview'!$C$5),'2016 Overview'!$A$5,))))))))))))))</f>
        <v>L</v>
      </c>
      <c r="C308" s="35" t="s">
        <v>148</v>
      </c>
      <c r="D308" s="26"/>
      <c r="E308" s="35" t="s">
        <v>146</v>
      </c>
      <c r="F308" s="27">
        <v>35000</v>
      </c>
      <c r="G308" s="36">
        <f>H308/F308</f>
        <v>0.33333342857142856</v>
      </c>
      <c r="H308" s="27">
        <v>11666.67</v>
      </c>
      <c r="I308" s="27"/>
      <c r="J308" s="27">
        <v>0</v>
      </c>
      <c r="K308" s="27">
        <f>SUM(H308-J308)</f>
        <v>11666.67</v>
      </c>
      <c r="L308" s="28">
        <v>42198</v>
      </c>
      <c r="M308" s="28">
        <v>42691</v>
      </c>
      <c r="N308" s="37">
        <f>M308-L308</f>
        <v>493</v>
      </c>
      <c r="O308" s="38">
        <f>K308/N308</f>
        <v>23.664645030425962</v>
      </c>
    </row>
    <row r="309" spans="1:15" x14ac:dyDescent="0.25">
      <c r="A309" s="35">
        <v>2016</v>
      </c>
      <c r="B309" s="26" t="str">
        <f>IF(AND($F309&gt;='2016 Overview'!$B$18,$F309&lt;='2016 Overview'!$C$18),'2016 Overview'!$A$18,IF(AND($F309&gt;='2016 Overview'!$B$17,$F309&lt;='2016 Overview'!$C$17),'2016 Overview'!$A$17, IF(AND($F309&gt;='2016 Overview'!$B$16,$F309&lt;='2016 Overview'!$C$16),'2016 Overview'!$A$16, IF(AND($F309&gt;='2016 Overview'!$B$15,$F309&lt;='2016 Overview'!$C$15),'2016 Overview'!$A$15, IF(AND($F309&gt;='2016 Overview'!$B$14,$F309&lt;='2016 Overview'!$C$14),'2016 Overview'!$A$14, IF(AND($F309&gt;='2016 Overview'!$B$13,$F309&lt;='2016 Overview'!$C$13),'2016 Overview'!$A$13, IF(AND($F309&gt;='2016 Overview'!$B$12,$F309&lt;='2016 Overview'!$C$12),'2016 Overview'!$A$12,IF(AND($F309&gt;='2016 Overview'!$B$11,$F309&lt;='2016 Overview'!$C$11),'2016 Overview'!$A$11,IF(AND($F309&gt;='2016 Overview'!$B$10,$F309&lt;='2016 Overview'!$C$10),'2016 Overview'!$A$10,IF(AND($F309&gt;='2016 Overview'!$B$9,$F309&lt;='2016 Overview'!$C$9),'2016 Overview'!$A$9,IF(AND($F309&gt;='2016 Overview'!$B$8,$F309&lt;='2016 Overview'!$C$8),'2016 Overview'!$A$7,IF(AND($F309&gt;='2016 Overview'!$B$7,$F309&lt;='2016 Overview'!$C$7),'2016 Overview'!$A$7,IF(AND($F309&gt;='2016 Overview'!$B$6,$F309&lt;='2016 Overview'!$C$6),'2016 Overview'!$A$6,IF(AND($F309&gt;='2016 Overview'!$B$5,$F309&lt;='2016 Overview'!$C$5),'2016 Overview'!$A$5,))))))))))))))</f>
        <v>M</v>
      </c>
      <c r="C309" s="35" t="s">
        <v>148</v>
      </c>
      <c r="D309" s="51" t="s">
        <v>38</v>
      </c>
      <c r="E309" s="35" t="s">
        <v>146</v>
      </c>
      <c r="F309" s="27">
        <f>H309*3</f>
        <v>17009.010000000002</v>
      </c>
      <c r="G309" s="36">
        <f>H309/F309</f>
        <v>0.33333333333333331</v>
      </c>
      <c r="H309" s="27">
        <f>I309+K309</f>
        <v>5669.67</v>
      </c>
      <c r="I309" s="27">
        <f>K309*2</f>
        <v>3779.78</v>
      </c>
      <c r="J309" s="27"/>
      <c r="K309" s="27">
        <v>1889.89</v>
      </c>
      <c r="L309" s="28" t="s">
        <v>66</v>
      </c>
      <c r="M309" s="28" t="s">
        <v>67</v>
      </c>
      <c r="N309" s="37">
        <f>M309-L309</f>
        <v>168</v>
      </c>
      <c r="O309" s="38">
        <f>K309/N309</f>
        <v>11.249345238095239</v>
      </c>
    </row>
    <row r="310" spans="1:15" x14ac:dyDescent="0.25">
      <c r="A310" s="35">
        <v>2016</v>
      </c>
      <c r="B310" s="26" t="str">
        <f>IF(AND($F310&gt;='2016 Overview'!$B$18,$F310&lt;='2016 Overview'!$C$18),'2016 Overview'!$A$18,IF(AND($F310&gt;='2016 Overview'!$B$17,$F310&lt;='2016 Overview'!$C$17),'2016 Overview'!$A$17, IF(AND($F310&gt;='2016 Overview'!$B$16,$F310&lt;='2016 Overview'!$C$16),'2016 Overview'!$A$16, IF(AND($F310&gt;='2016 Overview'!$B$15,$F310&lt;='2016 Overview'!$C$15),'2016 Overview'!$A$15, IF(AND($F310&gt;='2016 Overview'!$B$14,$F310&lt;='2016 Overview'!$C$14),'2016 Overview'!$A$14, IF(AND($F310&gt;='2016 Overview'!$B$13,$F310&lt;='2016 Overview'!$C$13),'2016 Overview'!$A$13, IF(AND($F310&gt;='2016 Overview'!$B$12,$F310&lt;='2016 Overview'!$C$12),'2016 Overview'!$A$12,IF(AND($F310&gt;='2016 Overview'!$B$11,$F310&lt;='2016 Overview'!$C$11),'2016 Overview'!$A$11,IF(AND($F310&gt;='2016 Overview'!$B$10,$F310&lt;='2016 Overview'!$C$10),'2016 Overview'!$A$10,IF(AND($F310&gt;='2016 Overview'!$B$9,$F310&lt;='2016 Overview'!$C$9),'2016 Overview'!$A$9,IF(AND($F310&gt;='2016 Overview'!$B$8,$F310&lt;='2016 Overview'!$C$8),'2016 Overview'!$A$7,IF(AND($F310&gt;='2016 Overview'!$B$7,$F310&lt;='2016 Overview'!$C$7),'2016 Overview'!$A$7,IF(AND($F310&gt;='2016 Overview'!$B$6,$F310&lt;='2016 Overview'!$C$6),'2016 Overview'!$A$6,IF(AND($F310&gt;='2016 Overview'!$B$5,$F310&lt;='2016 Overview'!$C$5),'2016 Overview'!$A$5,))))))))))))))</f>
        <v>M</v>
      </c>
      <c r="C310" s="35" t="s">
        <v>148</v>
      </c>
      <c r="D310" s="26"/>
      <c r="E310" s="35" t="s">
        <v>146</v>
      </c>
      <c r="F310" s="27">
        <v>10000</v>
      </c>
      <c r="G310" s="36">
        <f>H310/F310</f>
        <v>0.33333299999999999</v>
      </c>
      <c r="H310" s="27">
        <v>3333.33</v>
      </c>
      <c r="I310" s="27"/>
      <c r="J310" s="27">
        <v>0</v>
      </c>
      <c r="K310" s="27">
        <f>SUM(H310-J310)</f>
        <v>3333.33</v>
      </c>
      <c r="L310" s="28">
        <v>41656</v>
      </c>
      <c r="M310" s="28">
        <v>42691</v>
      </c>
      <c r="N310" s="37">
        <f>M310-L310</f>
        <v>1035</v>
      </c>
      <c r="O310" s="38">
        <f>K310/N310</f>
        <v>3.220608695652174</v>
      </c>
    </row>
    <row r="311" spans="1:15" x14ac:dyDescent="0.25">
      <c r="A311" s="35">
        <v>2016</v>
      </c>
      <c r="B311" s="26" t="str">
        <f>IF(AND($F311&gt;='2016 Overview'!$B$18,$F311&lt;='2016 Overview'!$C$18),'2016 Overview'!$A$18,IF(AND($F311&gt;='2016 Overview'!$B$17,$F311&lt;='2016 Overview'!$C$17),'2016 Overview'!$A$17, IF(AND($F311&gt;='2016 Overview'!$B$16,$F311&lt;='2016 Overview'!$C$16),'2016 Overview'!$A$16, IF(AND($F311&gt;='2016 Overview'!$B$15,$F311&lt;='2016 Overview'!$C$15),'2016 Overview'!$A$15, IF(AND($F311&gt;='2016 Overview'!$B$14,$F311&lt;='2016 Overview'!$C$14),'2016 Overview'!$A$14, IF(AND($F311&gt;='2016 Overview'!$B$13,$F311&lt;='2016 Overview'!$C$13),'2016 Overview'!$A$13, IF(AND($F311&gt;='2016 Overview'!$B$12,$F311&lt;='2016 Overview'!$C$12),'2016 Overview'!$A$12,IF(AND($F311&gt;='2016 Overview'!$B$11,$F311&lt;='2016 Overview'!$C$11),'2016 Overview'!$A$11,IF(AND($F311&gt;='2016 Overview'!$B$10,$F311&lt;='2016 Overview'!$C$10),'2016 Overview'!$A$10,IF(AND($F311&gt;='2016 Overview'!$B$9,$F311&lt;='2016 Overview'!$C$9),'2016 Overview'!$A$9,IF(AND($F311&gt;='2016 Overview'!$B$8,$F311&lt;='2016 Overview'!$C$8),'2016 Overview'!$A$7,IF(AND($F311&gt;='2016 Overview'!$B$7,$F311&lt;='2016 Overview'!$C$7),'2016 Overview'!$A$7,IF(AND($F311&gt;='2016 Overview'!$B$6,$F311&lt;='2016 Overview'!$C$6),'2016 Overview'!$A$6,IF(AND($F311&gt;='2016 Overview'!$B$5,$F311&lt;='2016 Overview'!$C$5),'2016 Overview'!$A$5,))))))))))))))</f>
        <v>L</v>
      </c>
      <c r="C311" s="35" t="s">
        <v>148</v>
      </c>
      <c r="D311" s="26"/>
      <c r="E311" s="35" t="s">
        <v>146</v>
      </c>
      <c r="F311" s="27">
        <v>25000</v>
      </c>
      <c r="G311" s="36">
        <f>H311/F311</f>
        <v>0.3333332</v>
      </c>
      <c r="H311" s="27">
        <v>8333.33</v>
      </c>
      <c r="I311" s="27"/>
      <c r="J311" s="27">
        <v>0</v>
      </c>
      <c r="K311" s="27">
        <f>SUM(H311-J311)</f>
        <v>8333.33</v>
      </c>
      <c r="L311" s="28">
        <v>42607</v>
      </c>
      <c r="M311" s="28">
        <v>42692</v>
      </c>
      <c r="N311" s="37">
        <f>M311-L311</f>
        <v>85</v>
      </c>
      <c r="O311" s="38">
        <f>K311/N311</f>
        <v>98.039176470588231</v>
      </c>
    </row>
    <row r="312" spans="1:15" x14ac:dyDescent="0.25">
      <c r="A312" s="35">
        <v>2016</v>
      </c>
      <c r="B312" s="26" t="str">
        <f>IF(AND($F312&gt;='2016 Overview'!$B$18,$F312&lt;='2016 Overview'!$C$18),'2016 Overview'!$A$18,IF(AND($F312&gt;='2016 Overview'!$B$17,$F312&lt;='2016 Overview'!$C$17),'2016 Overview'!$A$17, IF(AND($F312&gt;='2016 Overview'!$B$16,$F312&lt;='2016 Overview'!$C$16),'2016 Overview'!$A$16, IF(AND($F312&gt;='2016 Overview'!$B$15,$F312&lt;='2016 Overview'!$C$15),'2016 Overview'!$A$15, IF(AND($F312&gt;='2016 Overview'!$B$14,$F312&lt;='2016 Overview'!$C$14),'2016 Overview'!$A$14, IF(AND($F312&gt;='2016 Overview'!$B$13,$F312&lt;='2016 Overview'!$C$13),'2016 Overview'!$A$13, IF(AND($F312&gt;='2016 Overview'!$B$12,$F312&lt;='2016 Overview'!$C$12),'2016 Overview'!$A$12,IF(AND($F312&gt;='2016 Overview'!$B$11,$F312&lt;='2016 Overview'!$C$11),'2016 Overview'!$A$11,IF(AND($F312&gt;='2016 Overview'!$B$10,$F312&lt;='2016 Overview'!$C$10),'2016 Overview'!$A$10,IF(AND($F312&gt;='2016 Overview'!$B$9,$F312&lt;='2016 Overview'!$C$9),'2016 Overview'!$A$9,IF(AND($F312&gt;='2016 Overview'!$B$8,$F312&lt;='2016 Overview'!$C$8),'2016 Overview'!$A$7,IF(AND($F312&gt;='2016 Overview'!$B$7,$F312&lt;='2016 Overview'!$C$7),'2016 Overview'!$A$7,IF(AND($F312&gt;='2016 Overview'!$B$6,$F312&lt;='2016 Overview'!$C$6),'2016 Overview'!$A$6,IF(AND($F312&gt;='2016 Overview'!$B$5,$F312&lt;='2016 Overview'!$C$5),'2016 Overview'!$A$5,))))))))))))))</f>
        <v>N</v>
      </c>
      <c r="C312" s="35" t="s">
        <v>148</v>
      </c>
      <c r="D312" s="51" t="s">
        <v>38</v>
      </c>
      <c r="E312" s="35" t="s">
        <v>146</v>
      </c>
      <c r="F312" s="27">
        <f>H312*3</f>
        <v>6499.98</v>
      </c>
      <c r="G312" s="36">
        <f>H312/F312</f>
        <v>0.33333333333333331</v>
      </c>
      <c r="H312" s="27">
        <f>I312+K312</f>
        <v>2166.66</v>
      </c>
      <c r="I312" s="27">
        <f>K312*2</f>
        <v>1444.44</v>
      </c>
      <c r="J312" s="27"/>
      <c r="K312" s="27">
        <v>722.22</v>
      </c>
      <c r="L312" s="28" t="s">
        <v>103</v>
      </c>
      <c r="M312" s="28" t="s">
        <v>104</v>
      </c>
      <c r="N312" s="37">
        <f>M312-L312</f>
        <v>196</v>
      </c>
      <c r="O312" s="38">
        <f>K312/N312</f>
        <v>3.6847959183673469</v>
      </c>
    </row>
    <row r="313" spans="1:15" x14ac:dyDescent="0.25">
      <c r="A313" s="35">
        <v>2016</v>
      </c>
      <c r="B313" s="26" t="str">
        <f>IF(AND($F313&gt;='2016 Overview'!$B$18,$F313&lt;='2016 Overview'!$C$18),'2016 Overview'!$A$18,IF(AND($F313&gt;='2016 Overview'!$B$17,$F313&lt;='2016 Overview'!$C$17),'2016 Overview'!$A$17, IF(AND($F313&gt;='2016 Overview'!$B$16,$F313&lt;='2016 Overview'!$C$16),'2016 Overview'!$A$16, IF(AND($F313&gt;='2016 Overview'!$B$15,$F313&lt;='2016 Overview'!$C$15),'2016 Overview'!$A$15, IF(AND($F313&gt;='2016 Overview'!$B$14,$F313&lt;='2016 Overview'!$C$14),'2016 Overview'!$A$14, IF(AND($F313&gt;='2016 Overview'!$B$13,$F313&lt;='2016 Overview'!$C$13),'2016 Overview'!$A$13, IF(AND($F313&gt;='2016 Overview'!$B$12,$F313&lt;='2016 Overview'!$C$12),'2016 Overview'!$A$12,IF(AND($F313&gt;='2016 Overview'!$B$11,$F313&lt;='2016 Overview'!$C$11),'2016 Overview'!$A$11,IF(AND($F313&gt;='2016 Overview'!$B$10,$F313&lt;='2016 Overview'!$C$10),'2016 Overview'!$A$10,IF(AND($F313&gt;='2016 Overview'!$B$9,$F313&lt;='2016 Overview'!$C$9),'2016 Overview'!$A$9,IF(AND($F313&gt;='2016 Overview'!$B$8,$F313&lt;='2016 Overview'!$C$8),'2016 Overview'!$A$7,IF(AND($F313&gt;='2016 Overview'!$B$7,$F313&lt;='2016 Overview'!$C$7),'2016 Overview'!$A$7,IF(AND($F313&gt;='2016 Overview'!$B$6,$F313&lt;='2016 Overview'!$C$6),'2016 Overview'!$A$6,IF(AND($F313&gt;='2016 Overview'!$B$5,$F313&lt;='2016 Overview'!$C$5),'2016 Overview'!$A$5,))))))))))))))</f>
        <v>L</v>
      </c>
      <c r="C313" s="35" t="s">
        <v>148</v>
      </c>
      <c r="D313" s="26"/>
      <c r="E313" s="35" t="s">
        <v>146</v>
      </c>
      <c r="F313" s="27">
        <v>25000</v>
      </c>
      <c r="G313" s="36">
        <f>H313/F313</f>
        <v>0.3333332</v>
      </c>
      <c r="H313" s="27">
        <v>8333.33</v>
      </c>
      <c r="I313" s="27"/>
      <c r="J313" s="27">
        <v>0</v>
      </c>
      <c r="K313" s="27">
        <f>SUM(H313-J313)</f>
        <v>8333.33</v>
      </c>
      <c r="L313" s="28">
        <v>42503</v>
      </c>
      <c r="M313" s="28">
        <v>42695</v>
      </c>
      <c r="N313" s="37">
        <f>M313-L313</f>
        <v>192</v>
      </c>
      <c r="O313" s="38">
        <f>K313/N313</f>
        <v>43.402760416666666</v>
      </c>
    </row>
    <row r="314" spans="1:15" x14ac:dyDescent="0.25">
      <c r="A314" s="35">
        <v>2016</v>
      </c>
      <c r="B314" s="26" t="str">
        <f>IF(AND($F314&gt;='2016 Overview'!$B$18,$F314&lt;='2016 Overview'!$C$18),'2016 Overview'!$A$18,IF(AND($F314&gt;='2016 Overview'!$B$17,$F314&lt;='2016 Overview'!$C$17),'2016 Overview'!$A$17, IF(AND($F314&gt;='2016 Overview'!$B$16,$F314&lt;='2016 Overview'!$C$16),'2016 Overview'!$A$16, IF(AND($F314&gt;='2016 Overview'!$B$15,$F314&lt;='2016 Overview'!$C$15),'2016 Overview'!$A$15, IF(AND($F314&gt;='2016 Overview'!$B$14,$F314&lt;='2016 Overview'!$C$14),'2016 Overview'!$A$14, IF(AND($F314&gt;='2016 Overview'!$B$13,$F314&lt;='2016 Overview'!$C$13),'2016 Overview'!$A$13, IF(AND($F314&gt;='2016 Overview'!$B$12,$F314&lt;='2016 Overview'!$C$12),'2016 Overview'!$A$12,IF(AND($F314&gt;='2016 Overview'!$B$11,$F314&lt;='2016 Overview'!$C$11),'2016 Overview'!$A$11,IF(AND($F314&gt;='2016 Overview'!$B$10,$F314&lt;='2016 Overview'!$C$10),'2016 Overview'!$A$10,IF(AND($F314&gt;='2016 Overview'!$B$9,$F314&lt;='2016 Overview'!$C$9),'2016 Overview'!$A$9,IF(AND($F314&gt;='2016 Overview'!$B$8,$F314&lt;='2016 Overview'!$C$8),'2016 Overview'!$A$7,IF(AND($F314&gt;='2016 Overview'!$B$7,$F314&lt;='2016 Overview'!$C$7),'2016 Overview'!$A$7,IF(AND($F314&gt;='2016 Overview'!$B$6,$F314&lt;='2016 Overview'!$C$6),'2016 Overview'!$A$6,IF(AND($F314&gt;='2016 Overview'!$B$5,$F314&lt;='2016 Overview'!$C$5),'2016 Overview'!$A$5,))))))))))))))</f>
        <v>M</v>
      </c>
      <c r="C314" s="35" t="s">
        <v>148</v>
      </c>
      <c r="D314" s="26"/>
      <c r="E314" s="35" t="s">
        <v>146</v>
      </c>
      <c r="F314" s="27">
        <v>15608.13</v>
      </c>
      <c r="G314" s="36">
        <f>H314/F314</f>
        <v>0.33333333333333337</v>
      </c>
      <c r="H314" s="27">
        <v>5202.71</v>
      </c>
      <c r="I314" s="27"/>
      <c r="J314" s="27">
        <v>0</v>
      </c>
      <c r="K314" s="27">
        <f>SUM(H314-J314)</f>
        <v>5202.71</v>
      </c>
      <c r="L314" s="28">
        <v>42299</v>
      </c>
      <c r="M314" s="28">
        <v>42695</v>
      </c>
      <c r="N314" s="37">
        <f>M314-L314</f>
        <v>396</v>
      </c>
      <c r="O314" s="38">
        <f>K314/N314</f>
        <v>13.138156565656566</v>
      </c>
    </row>
    <row r="315" spans="1:15" x14ac:dyDescent="0.25">
      <c r="A315" s="35">
        <v>2016</v>
      </c>
      <c r="B315" s="26" t="str">
        <f>IF(AND($F315&gt;='2016 Overview'!$B$18,$F315&lt;='2016 Overview'!$C$18),'2016 Overview'!$A$18,IF(AND($F315&gt;='2016 Overview'!$B$17,$F315&lt;='2016 Overview'!$C$17),'2016 Overview'!$A$17, IF(AND($F315&gt;='2016 Overview'!$B$16,$F315&lt;='2016 Overview'!$C$16),'2016 Overview'!$A$16, IF(AND($F315&gt;='2016 Overview'!$B$15,$F315&lt;='2016 Overview'!$C$15),'2016 Overview'!$A$15, IF(AND($F315&gt;='2016 Overview'!$B$14,$F315&lt;='2016 Overview'!$C$14),'2016 Overview'!$A$14, IF(AND($F315&gt;='2016 Overview'!$B$13,$F315&lt;='2016 Overview'!$C$13),'2016 Overview'!$A$13, IF(AND($F315&gt;='2016 Overview'!$B$12,$F315&lt;='2016 Overview'!$C$12),'2016 Overview'!$A$12,IF(AND($F315&gt;='2016 Overview'!$B$11,$F315&lt;='2016 Overview'!$C$11),'2016 Overview'!$A$11,IF(AND($F315&gt;='2016 Overview'!$B$10,$F315&lt;='2016 Overview'!$C$10),'2016 Overview'!$A$10,IF(AND($F315&gt;='2016 Overview'!$B$9,$F315&lt;='2016 Overview'!$C$9),'2016 Overview'!$A$9,IF(AND($F315&gt;='2016 Overview'!$B$8,$F315&lt;='2016 Overview'!$C$8),'2016 Overview'!$A$7,IF(AND($F315&gt;='2016 Overview'!$B$7,$F315&lt;='2016 Overview'!$C$7),'2016 Overview'!$A$7,IF(AND($F315&gt;='2016 Overview'!$B$6,$F315&lt;='2016 Overview'!$C$6),'2016 Overview'!$A$6,IF(AND($F315&gt;='2016 Overview'!$B$5,$F315&lt;='2016 Overview'!$C$5),'2016 Overview'!$A$5,))))))))))))))</f>
        <v>M</v>
      </c>
      <c r="C315" s="35" t="s">
        <v>148</v>
      </c>
      <c r="D315" s="26"/>
      <c r="E315" s="35" t="s">
        <v>146</v>
      </c>
      <c r="F315" s="27">
        <v>13500</v>
      </c>
      <c r="G315" s="36">
        <f>H315/F315</f>
        <v>0.33333333333333331</v>
      </c>
      <c r="H315" s="27">
        <v>4500</v>
      </c>
      <c r="I315" s="27"/>
      <c r="J315" s="27">
        <v>0</v>
      </c>
      <c r="K315" s="27">
        <f>SUM(H315-J315)</f>
        <v>4500</v>
      </c>
      <c r="L315" s="28">
        <v>42536</v>
      </c>
      <c r="M315" s="28">
        <v>42695</v>
      </c>
      <c r="N315" s="37">
        <f>M315-L315</f>
        <v>159</v>
      </c>
      <c r="O315" s="38">
        <f>K315/N315</f>
        <v>28.30188679245283</v>
      </c>
    </row>
    <row r="316" spans="1:15" x14ac:dyDescent="0.25">
      <c r="A316" s="35">
        <v>2016</v>
      </c>
      <c r="B316" s="26">
        <f>IF(AND($F316&gt;='2016 Overview'!$B$18,$F316&lt;='2016 Overview'!$C$18),'2016 Overview'!$A$18,IF(AND($F316&gt;='2016 Overview'!$B$17,$F316&lt;='2016 Overview'!$C$17),'2016 Overview'!$A$17, IF(AND($F316&gt;='2016 Overview'!$B$16,$F316&lt;='2016 Overview'!$C$16),'2016 Overview'!$A$16, IF(AND($F316&gt;='2016 Overview'!$B$15,$F316&lt;='2016 Overview'!$C$15),'2016 Overview'!$A$15, IF(AND($F316&gt;='2016 Overview'!$B$14,$F316&lt;='2016 Overview'!$C$14),'2016 Overview'!$A$14, IF(AND($F316&gt;='2016 Overview'!$B$13,$F316&lt;='2016 Overview'!$C$13),'2016 Overview'!$A$13, IF(AND($F316&gt;='2016 Overview'!$B$12,$F316&lt;='2016 Overview'!$C$12),'2016 Overview'!$A$12,IF(AND($F316&gt;='2016 Overview'!$B$11,$F316&lt;='2016 Overview'!$C$11),'2016 Overview'!$A$11,IF(AND($F316&gt;='2016 Overview'!$B$10,$F316&lt;='2016 Overview'!$C$10),'2016 Overview'!$A$10,IF(AND($F316&gt;='2016 Overview'!$B$9,$F316&lt;='2016 Overview'!$C$9),'2016 Overview'!$A$9,IF(AND($F316&gt;='2016 Overview'!$B$8,$F316&lt;='2016 Overview'!$C$8),'2016 Overview'!$A$7,IF(AND($F316&gt;='2016 Overview'!$B$7,$F316&lt;='2016 Overview'!$C$7),'2016 Overview'!$A$7,IF(AND($F316&gt;='2016 Overview'!$B$6,$F316&lt;='2016 Overview'!$C$6),'2016 Overview'!$A$6,IF(AND($F316&gt;='2016 Overview'!$B$5,$F316&lt;='2016 Overview'!$C$5),'2016 Overview'!$A$5,))))))))))))))</f>
        <v>0</v>
      </c>
      <c r="C316" s="35" t="s">
        <v>148</v>
      </c>
      <c r="D316" s="26"/>
      <c r="E316" s="35" t="s">
        <v>146</v>
      </c>
      <c r="F316" s="27">
        <v>50000</v>
      </c>
      <c r="G316" s="36">
        <f>H316/F316</f>
        <v>0.3333332</v>
      </c>
      <c r="H316" s="27">
        <v>16666.66</v>
      </c>
      <c r="I316" s="27"/>
      <c r="J316" s="27">
        <v>-4666.66</v>
      </c>
      <c r="K316" s="27">
        <f>SUM(H316-J316)</f>
        <v>21333.32</v>
      </c>
      <c r="L316" s="28">
        <v>41073</v>
      </c>
      <c r="M316" s="28">
        <v>42703</v>
      </c>
      <c r="N316" s="37">
        <f>M316-L316</f>
        <v>1630</v>
      </c>
      <c r="O316" s="38">
        <f>K316/N316</f>
        <v>13.087926380368097</v>
      </c>
    </row>
    <row r="317" spans="1:15" x14ac:dyDescent="0.25">
      <c r="A317" s="35">
        <v>2016</v>
      </c>
      <c r="B317" s="26" t="str">
        <f>IF(AND($F317&gt;='2016 Overview'!$B$18,$F317&lt;='2016 Overview'!$C$18),'2016 Overview'!$A$18,IF(AND($F317&gt;='2016 Overview'!$B$17,$F317&lt;='2016 Overview'!$C$17),'2016 Overview'!$A$17, IF(AND($F317&gt;='2016 Overview'!$B$16,$F317&lt;='2016 Overview'!$C$16),'2016 Overview'!$A$16, IF(AND($F317&gt;='2016 Overview'!$B$15,$F317&lt;='2016 Overview'!$C$15),'2016 Overview'!$A$15, IF(AND($F317&gt;='2016 Overview'!$B$14,$F317&lt;='2016 Overview'!$C$14),'2016 Overview'!$A$14, IF(AND($F317&gt;='2016 Overview'!$B$13,$F317&lt;='2016 Overview'!$C$13),'2016 Overview'!$A$13, IF(AND($F317&gt;='2016 Overview'!$B$12,$F317&lt;='2016 Overview'!$C$12),'2016 Overview'!$A$12,IF(AND($F317&gt;='2016 Overview'!$B$11,$F317&lt;='2016 Overview'!$C$11),'2016 Overview'!$A$11,IF(AND($F317&gt;='2016 Overview'!$B$10,$F317&lt;='2016 Overview'!$C$10),'2016 Overview'!$A$10,IF(AND($F317&gt;='2016 Overview'!$B$9,$F317&lt;='2016 Overview'!$C$9),'2016 Overview'!$A$9,IF(AND($F317&gt;='2016 Overview'!$B$8,$F317&lt;='2016 Overview'!$C$8),'2016 Overview'!$A$7,IF(AND($F317&gt;='2016 Overview'!$B$7,$F317&lt;='2016 Overview'!$C$7),'2016 Overview'!$A$7,IF(AND($F317&gt;='2016 Overview'!$B$6,$F317&lt;='2016 Overview'!$C$6),'2016 Overview'!$A$6,IF(AND($F317&gt;='2016 Overview'!$B$5,$F317&lt;='2016 Overview'!$C$5),'2016 Overview'!$A$5,))))))))))))))</f>
        <v>G</v>
      </c>
      <c r="C317" s="35" t="s">
        <v>148</v>
      </c>
      <c r="D317" s="26"/>
      <c r="E317" s="35" t="s">
        <v>146</v>
      </c>
      <c r="F317" s="27">
        <v>350000</v>
      </c>
      <c r="G317" s="36">
        <f>H317/F317</f>
        <v>0.33333331428571428</v>
      </c>
      <c r="H317" s="27">
        <v>116666.66</v>
      </c>
      <c r="I317" s="27"/>
      <c r="J317" s="27">
        <v>-13333.33</v>
      </c>
      <c r="K317" s="27">
        <f>SUM(H317-J317)</f>
        <v>129999.99</v>
      </c>
      <c r="L317" s="28">
        <v>42531</v>
      </c>
      <c r="M317" s="28">
        <v>42704</v>
      </c>
      <c r="N317" s="37">
        <f>M317-L317</f>
        <v>173</v>
      </c>
      <c r="O317" s="38">
        <f>K317/N317</f>
        <v>751.44502890173419</v>
      </c>
    </row>
    <row r="318" spans="1:15" x14ac:dyDescent="0.25">
      <c r="A318" s="35">
        <v>2016</v>
      </c>
      <c r="B318" s="26" t="str">
        <f>IF(AND($F318&gt;='2016 Overview'!$B$18,$F318&lt;='2016 Overview'!$C$18),'2016 Overview'!$A$18,IF(AND($F318&gt;='2016 Overview'!$B$17,$F318&lt;='2016 Overview'!$C$17),'2016 Overview'!$A$17, IF(AND($F318&gt;='2016 Overview'!$B$16,$F318&lt;='2016 Overview'!$C$16),'2016 Overview'!$A$16, IF(AND($F318&gt;='2016 Overview'!$B$15,$F318&lt;='2016 Overview'!$C$15),'2016 Overview'!$A$15, IF(AND($F318&gt;='2016 Overview'!$B$14,$F318&lt;='2016 Overview'!$C$14),'2016 Overview'!$A$14, IF(AND($F318&gt;='2016 Overview'!$B$13,$F318&lt;='2016 Overview'!$C$13),'2016 Overview'!$A$13, IF(AND($F318&gt;='2016 Overview'!$B$12,$F318&lt;='2016 Overview'!$C$12),'2016 Overview'!$A$12,IF(AND($F318&gt;='2016 Overview'!$B$11,$F318&lt;='2016 Overview'!$C$11),'2016 Overview'!$A$11,IF(AND($F318&gt;='2016 Overview'!$B$10,$F318&lt;='2016 Overview'!$C$10),'2016 Overview'!$A$10,IF(AND($F318&gt;='2016 Overview'!$B$9,$F318&lt;='2016 Overview'!$C$9),'2016 Overview'!$A$9,IF(AND($F318&gt;='2016 Overview'!$B$8,$F318&lt;='2016 Overview'!$C$8),'2016 Overview'!$A$7,IF(AND($F318&gt;='2016 Overview'!$B$7,$F318&lt;='2016 Overview'!$C$7),'2016 Overview'!$A$7,IF(AND($F318&gt;='2016 Overview'!$B$6,$F318&lt;='2016 Overview'!$C$6),'2016 Overview'!$A$6,IF(AND($F318&gt;='2016 Overview'!$B$5,$F318&lt;='2016 Overview'!$C$5),'2016 Overview'!$A$5,))))))))))))))</f>
        <v>L</v>
      </c>
      <c r="C318" s="35" t="s">
        <v>148</v>
      </c>
      <c r="D318" s="51" t="s">
        <v>38</v>
      </c>
      <c r="E318" s="35" t="s">
        <v>146</v>
      </c>
      <c r="F318" s="27">
        <f>H318*3</f>
        <v>35499.870000000003</v>
      </c>
      <c r="G318" s="36">
        <f>H318/F318</f>
        <v>0.33333333333333331</v>
      </c>
      <c r="H318" s="27">
        <f>I318+K318</f>
        <v>11833.29</v>
      </c>
      <c r="I318" s="27">
        <f>K318*2</f>
        <v>7888.8600000000006</v>
      </c>
      <c r="J318" s="27"/>
      <c r="K318" s="27">
        <f>2777.76+1166.67</f>
        <v>3944.4300000000003</v>
      </c>
      <c r="L318" s="28" t="s">
        <v>72</v>
      </c>
      <c r="M318" s="28" t="s">
        <v>73</v>
      </c>
      <c r="N318" s="37">
        <f>M318-L318</f>
        <v>202</v>
      </c>
      <c r="O318" s="38">
        <f>K318/N318</f>
        <v>19.526881188118814</v>
      </c>
    </row>
    <row r="319" spans="1:15" x14ac:dyDescent="0.25">
      <c r="A319" s="35">
        <v>2016</v>
      </c>
      <c r="B319" s="26">
        <f>IF(AND($F319&gt;='2016 Overview'!$B$18,$F319&lt;='2016 Overview'!$C$18),'2016 Overview'!$A$18,IF(AND($F319&gt;='2016 Overview'!$B$17,$F319&lt;='2016 Overview'!$C$17),'2016 Overview'!$A$17, IF(AND($F319&gt;='2016 Overview'!$B$16,$F319&lt;='2016 Overview'!$C$16),'2016 Overview'!$A$16, IF(AND($F319&gt;='2016 Overview'!$B$15,$F319&lt;='2016 Overview'!$C$15),'2016 Overview'!$A$15, IF(AND($F319&gt;='2016 Overview'!$B$14,$F319&lt;='2016 Overview'!$C$14),'2016 Overview'!$A$14, IF(AND($F319&gt;='2016 Overview'!$B$13,$F319&lt;='2016 Overview'!$C$13),'2016 Overview'!$A$13, IF(AND($F319&gt;='2016 Overview'!$B$12,$F319&lt;='2016 Overview'!$C$12),'2016 Overview'!$A$12,IF(AND($F319&gt;='2016 Overview'!$B$11,$F319&lt;='2016 Overview'!$C$11),'2016 Overview'!$A$11,IF(AND($F319&gt;='2016 Overview'!$B$10,$F319&lt;='2016 Overview'!$C$10),'2016 Overview'!$A$10,IF(AND($F319&gt;='2016 Overview'!$B$9,$F319&lt;='2016 Overview'!$C$9),'2016 Overview'!$A$9,IF(AND($F319&gt;='2016 Overview'!$B$8,$F319&lt;='2016 Overview'!$C$8),'2016 Overview'!$A$7,IF(AND($F319&gt;='2016 Overview'!$B$7,$F319&lt;='2016 Overview'!$C$7),'2016 Overview'!$A$7,IF(AND($F319&gt;='2016 Overview'!$B$6,$F319&lt;='2016 Overview'!$C$6),'2016 Overview'!$A$6,IF(AND($F319&gt;='2016 Overview'!$B$5,$F319&lt;='2016 Overview'!$C$5),'2016 Overview'!$A$5,))))))))))))))</f>
        <v>0</v>
      </c>
      <c r="C319" s="35" t="s">
        <v>148</v>
      </c>
      <c r="D319" s="51" t="s">
        <v>38</v>
      </c>
      <c r="E319" s="35" t="s">
        <v>146</v>
      </c>
      <c r="F319" s="27">
        <f>H319*3</f>
        <v>2799.9900000000002</v>
      </c>
      <c r="G319" s="36">
        <f>H319/F319</f>
        <v>0.33333333333333331</v>
      </c>
      <c r="H319" s="27">
        <f>I319+K319</f>
        <v>933.33</v>
      </c>
      <c r="I319" s="27">
        <f>K319*2</f>
        <v>622.22</v>
      </c>
      <c r="J319" s="27"/>
      <c r="K319" s="27">
        <v>311.11</v>
      </c>
      <c r="L319" s="28" t="s">
        <v>90</v>
      </c>
      <c r="M319" s="28" t="s">
        <v>91</v>
      </c>
      <c r="N319" s="37">
        <f>M319-L319</f>
        <v>481</v>
      </c>
      <c r="O319" s="38">
        <f>K319/N319</f>
        <v>0.64679833679833687</v>
      </c>
    </row>
    <row r="320" spans="1:15" x14ac:dyDescent="0.25">
      <c r="A320" s="35">
        <v>2016</v>
      </c>
      <c r="B320" s="26">
        <f>IF(AND($F320&gt;='2016 Overview'!$B$18,$F320&lt;='2016 Overview'!$C$18),'2016 Overview'!$A$18,IF(AND($F320&gt;='2016 Overview'!$B$17,$F320&lt;='2016 Overview'!$C$17),'2016 Overview'!$A$17, IF(AND($F320&gt;='2016 Overview'!$B$16,$F320&lt;='2016 Overview'!$C$16),'2016 Overview'!$A$16, IF(AND($F320&gt;='2016 Overview'!$B$15,$F320&lt;='2016 Overview'!$C$15),'2016 Overview'!$A$15, IF(AND($F320&gt;='2016 Overview'!$B$14,$F320&lt;='2016 Overview'!$C$14),'2016 Overview'!$A$14, IF(AND($F320&gt;='2016 Overview'!$B$13,$F320&lt;='2016 Overview'!$C$13),'2016 Overview'!$A$13, IF(AND($F320&gt;='2016 Overview'!$B$12,$F320&lt;='2016 Overview'!$C$12),'2016 Overview'!$A$12,IF(AND($F320&gt;='2016 Overview'!$B$11,$F320&lt;='2016 Overview'!$C$11),'2016 Overview'!$A$11,IF(AND($F320&gt;='2016 Overview'!$B$10,$F320&lt;='2016 Overview'!$C$10),'2016 Overview'!$A$10,IF(AND($F320&gt;='2016 Overview'!$B$9,$F320&lt;='2016 Overview'!$C$9),'2016 Overview'!$A$9,IF(AND($F320&gt;='2016 Overview'!$B$8,$F320&lt;='2016 Overview'!$C$8),'2016 Overview'!$A$7,IF(AND($F320&gt;='2016 Overview'!$B$7,$F320&lt;='2016 Overview'!$C$7),'2016 Overview'!$A$7,IF(AND($F320&gt;='2016 Overview'!$B$6,$F320&lt;='2016 Overview'!$C$6),'2016 Overview'!$A$6,IF(AND($F320&gt;='2016 Overview'!$B$5,$F320&lt;='2016 Overview'!$C$5),'2016 Overview'!$A$5,))))))))))))))</f>
        <v>0</v>
      </c>
      <c r="C320" s="35" t="s">
        <v>148</v>
      </c>
      <c r="D320" s="51" t="s">
        <v>38</v>
      </c>
      <c r="E320" s="35" t="s">
        <v>146</v>
      </c>
      <c r="F320" s="27">
        <f>H320*3</f>
        <v>2331</v>
      </c>
      <c r="G320" s="36">
        <f>H320/F320</f>
        <v>0.33333333333333331</v>
      </c>
      <c r="H320" s="27">
        <f>I320+K320</f>
        <v>777</v>
      </c>
      <c r="I320" s="27">
        <f>K320*2</f>
        <v>518</v>
      </c>
      <c r="J320" s="27"/>
      <c r="K320" s="27">
        <v>259</v>
      </c>
      <c r="L320" s="28" t="s">
        <v>137</v>
      </c>
      <c r="M320" s="28" t="s">
        <v>95</v>
      </c>
      <c r="N320" s="37">
        <f>M320-L320</f>
        <v>359</v>
      </c>
      <c r="O320" s="38">
        <f>K320/N320</f>
        <v>0.7214484679665738</v>
      </c>
    </row>
    <row r="321" spans="1:15" x14ac:dyDescent="0.25">
      <c r="A321" s="35">
        <v>2016</v>
      </c>
      <c r="B321" s="26" t="str">
        <f>IF(AND($F321&gt;='2016 Overview'!$B$18,$F321&lt;='2016 Overview'!$C$18),'2016 Overview'!$A$18,IF(AND($F321&gt;='2016 Overview'!$B$17,$F321&lt;='2016 Overview'!$C$17),'2016 Overview'!$A$17, IF(AND($F321&gt;='2016 Overview'!$B$16,$F321&lt;='2016 Overview'!$C$16),'2016 Overview'!$A$16, IF(AND($F321&gt;='2016 Overview'!$B$15,$F321&lt;='2016 Overview'!$C$15),'2016 Overview'!$A$15, IF(AND($F321&gt;='2016 Overview'!$B$14,$F321&lt;='2016 Overview'!$C$14),'2016 Overview'!$A$14, IF(AND($F321&gt;='2016 Overview'!$B$13,$F321&lt;='2016 Overview'!$C$13),'2016 Overview'!$A$13, IF(AND($F321&gt;='2016 Overview'!$B$12,$F321&lt;='2016 Overview'!$C$12),'2016 Overview'!$A$12,IF(AND($F321&gt;='2016 Overview'!$B$11,$F321&lt;='2016 Overview'!$C$11),'2016 Overview'!$A$11,IF(AND($F321&gt;='2016 Overview'!$B$10,$F321&lt;='2016 Overview'!$C$10),'2016 Overview'!$A$10,IF(AND($F321&gt;='2016 Overview'!$B$9,$F321&lt;='2016 Overview'!$C$9),'2016 Overview'!$A$9,IF(AND($F321&gt;='2016 Overview'!$B$8,$F321&lt;='2016 Overview'!$C$8),'2016 Overview'!$A$7,IF(AND($F321&gt;='2016 Overview'!$B$7,$F321&lt;='2016 Overview'!$C$7),'2016 Overview'!$A$7,IF(AND($F321&gt;='2016 Overview'!$B$6,$F321&lt;='2016 Overview'!$C$6),'2016 Overview'!$A$6,IF(AND($F321&gt;='2016 Overview'!$B$5,$F321&lt;='2016 Overview'!$C$5),'2016 Overview'!$A$5,))))))))))))))</f>
        <v>B</v>
      </c>
      <c r="C321" s="35" t="s">
        <v>148</v>
      </c>
      <c r="D321" s="26"/>
      <c r="E321" s="35" t="s">
        <v>146</v>
      </c>
      <c r="F321" s="27">
        <v>3250000</v>
      </c>
      <c r="G321" s="36">
        <f>H321/F321</f>
        <v>0.33333333230769235</v>
      </c>
      <c r="H321" s="27">
        <v>1083333.33</v>
      </c>
      <c r="I321" s="27"/>
      <c r="J321" s="27">
        <v>0</v>
      </c>
      <c r="K321" s="27">
        <f>SUM(H321-J321)</f>
        <v>1083333.33</v>
      </c>
      <c r="L321" s="28">
        <v>42373</v>
      </c>
      <c r="M321" s="28">
        <v>42712</v>
      </c>
      <c r="N321" s="37">
        <f>M321-L321</f>
        <v>339</v>
      </c>
      <c r="O321" s="38">
        <f>K321/N321</f>
        <v>3195.6735398230089</v>
      </c>
    </row>
    <row r="322" spans="1:15" x14ac:dyDescent="0.25">
      <c r="A322" s="35">
        <v>2016</v>
      </c>
      <c r="B322" s="26" t="str">
        <f>IF(AND($F322&gt;='2016 Overview'!$B$18,$F322&lt;='2016 Overview'!$C$18),'2016 Overview'!$A$18,IF(AND($F322&gt;='2016 Overview'!$B$17,$F322&lt;='2016 Overview'!$C$17),'2016 Overview'!$A$17, IF(AND($F322&gt;='2016 Overview'!$B$16,$F322&lt;='2016 Overview'!$C$16),'2016 Overview'!$A$16, IF(AND($F322&gt;='2016 Overview'!$B$15,$F322&lt;='2016 Overview'!$C$15),'2016 Overview'!$A$15, IF(AND($F322&gt;='2016 Overview'!$B$14,$F322&lt;='2016 Overview'!$C$14),'2016 Overview'!$A$14, IF(AND($F322&gt;='2016 Overview'!$B$13,$F322&lt;='2016 Overview'!$C$13),'2016 Overview'!$A$13, IF(AND($F322&gt;='2016 Overview'!$B$12,$F322&lt;='2016 Overview'!$C$12),'2016 Overview'!$A$12,IF(AND($F322&gt;='2016 Overview'!$B$11,$F322&lt;='2016 Overview'!$C$11),'2016 Overview'!$A$11,IF(AND($F322&gt;='2016 Overview'!$B$10,$F322&lt;='2016 Overview'!$C$10),'2016 Overview'!$A$10,IF(AND($F322&gt;='2016 Overview'!$B$9,$F322&lt;='2016 Overview'!$C$9),'2016 Overview'!$A$9,IF(AND($F322&gt;='2016 Overview'!$B$8,$F322&lt;='2016 Overview'!$C$8),'2016 Overview'!$A$7,IF(AND($F322&gt;='2016 Overview'!$B$7,$F322&lt;='2016 Overview'!$C$7),'2016 Overview'!$A$7,IF(AND($F322&gt;='2016 Overview'!$B$6,$F322&lt;='2016 Overview'!$C$6),'2016 Overview'!$A$6,IF(AND($F322&gt;='2016 Overview'!$B$5,$F322&lt;='2016 Overview'!$C$5),'2016 Overview'!$A$5,))))))))))))))</f>
        <v>M</v>
      </c>
      <c r="C322" s="35" t="s">
        <v>148</v>
      </c>
      <c r="D322" s="51" t="s">
        <v>38</v>
      </c>
      <c r="E322" s="35" t="s">
        <v>146</v>
      </c>
      <c r="F322" s="27">
        <f>H322*3</f>
        <v>17499.96</v>
      </c>
      <c r="G322" s="36">
        <f>H322/F322</f>
        <v>0.33333333333333331</v>
      </c>
      <c r="H322" s="27">
        <f>I322+K322</f>
        <v>5833.32</v>
      </c>
      <c r="I322" s="27">
        <f>K322*2</f>
        <v>3888.88</v>
      </c>
      <c r="J322" s="27"/>
      <c r="K322" s="27">
        <v>1944.44</v>
      </c>
      <c r="L322" s="28" t="s">
        <v>94</v>
      </c>
      <c r="M322" s="28" t="s">
        <v>95</v>
      </c>
      <c r="N322" s="37">
        <f>M322-L322</f>
        <v>191</v>
      </c>
      <c r="O322" s="38">
        <f>K322/N322</f>
        <v>10.180314136125654</v>
      </c>
    </row>
    <row r="323" spans="1:15" x14ac:dyDescent="0.25">
      <c r="A323" s="35">
        <v>2016</v>
      </c>
      <c r="B323" s="26" t="str">
        <f>IF(AND($F323&gt;='2016 Overview'!$B$18,$F323&lt;='2016 Overview'!$C$18),'2016 Overview'!$A$18,IF(AND($F323&gt;='2016 Overview'!$B$17,$F323&lt;='2016 Overview'!$C$17),'2016 Overview'!$A$17, IF(AND($F323&gt;='2016 Overview'!$B$16,$F323&lt;='2016 Overview'!$C$16),'2016 Overview'!$A$16, IF(AND($F323&gt;='2016 Overview'!$B$15,$F323&lt;='2016 Overview'!$C$15),'2016 Overview'!$A$15, IF(AND($F323&gt;='2016 Overview'!$B$14,$F323&lt;='2016 Overview'!$C$14),'2016 Overview'!$A$14, IF(AND($F323&gt;='2016 Overview'!$B$13,$F323&lt;='2016 Overview'!$C$13),'2016 Overview'!$A$13, IF(AND($F323&gt;='2016 Overview'!$B$12,$F323&lt;='2016 Overview'!$C$12),'2016 Overview'!$A$12,IF(AND($F323&gt;='2016 Overview'!$B$11,$F323&lt;='2016 Overview'!$C$11),'2016 Overview'!$A$11,IF(AND($F323&gt;='2016 Overview'!$B$10,$F323&lt;='2016 Overview'!$C$10),'2016 Overview'!$A$10,IF(AND($F323&gt;='2016 Overview'!$B$9,$F323&lt;='2016 Overview'!$C$9),'2016 Overview'!$A$9,IF(AND($F323&gt;='2016 Overview'!$B$8,$F323&lt;='2016 Overview'!$C$8),'2016 Overview'!$A$7,IF(AND($F323&gt;='2016 Overview'!$B$7,$F323&lt;='2016 Overview'!$C$7),'2016 Overview'!$A$7,IF(AND($F323&gt;='2016 Overview'!$B$6,$F323&lt;='2016 Overview'!$C$6),'2016 Overview'!$A$6,IF(AND($F323&gt;='2016 Overview'!$B$5,$F323&lt;='2016 Overview'!$C$5),'2016 Overview'!$A$5,))))))))))))))</f>
        <v>N</v>
      </c>
      <c r="C323" s="35" t="s">
        <v>148</v>
      </c>
      <c r="D323" s="26"/>
      <c r="E323" s="35" t="s">
        <v>146</v>
      </c>
      <c r="F323" s="27">
        <v>8059.84</v>
      </c>
      <c r="G323" s="36">
        <f>H323/F323</f>
        <v>0.33333291976019375</v>
      </c>
      <c r="H323" s="27">
        <v>2686.61</v>
      </c>
      <c r="I323" s="27"/>
      <c r="J323" s="27">
        <v>0</v>
      </c>
      <c r="K323" s="27">
        <f>SUM(H323-J323)</f>
        <v>2686.61</v>
      </c>
      <c r="L323" s="28">
        <v>42381</v>
      </c>
      <c r="M323" s="28">
        <v>42712</v>
      </c>
      <c r="N323" s="37">
        <f>M323-L323</f>
        <v>331</v>
      </c>
      <c r="O323" s="38">
        <f>K323/N323</f>
        <v>8.1166465256797586</v>
      </c>
    </row>
    <row r="324" spans="1:15" x14ac:dyDescent="0.25">
      <c r="A324" s="35">
        <v>2016</v>
      </c>
      <c r="B324" s="26">
        <f>IF(AND($F324&gt;='2016 Overview'!$B$18,$F324&lt;='2016 Overview'!$C$18),'2016 Overview'!$A$18,IF(AND($F324&gt;='2016 Overview'!$B$17,$F324&lt;='2016 Overview'!$C$17),'2016 Overview'!$A$17, IF(AND($F324&gt;='2016 Overview'!$B$16,$F324&lt;='2016 Overview'!$C$16),'2016 Overview'!$A$16, IF(AND($F324&gt;='2016 Overview'!$B$15,$F324&lt;='2016 Overview'!$C$15),'2016 Overview'!$A$15, IF(AND($F324&gt;='2016 Overview'!$B$14,$F324&lt;='2016 Overview'!$C$14),'2016 Overview'!$A$14, IF(AND($F324&gt;='2016 Overview'!$B$13,$F324&lt;='2016 Overview'!$C$13),'2016 Overview'!$A$13, IF(AND($F324&gt;='2016 Overview'!$B$12,$F324&lt;='2016 Overview'!$C$12),'2016 Overview'!$A$12,IF(AND($F324&gt;='2016 Overview'!$B$11,$F324&lt;='2016 Overview'!$C$11),'2016 Overview'!$A$11,IF(AND($F324&gt;='2016 Overview'!$B$10,$F324&lt;='2016 Overview'!$C$10),'2016 Overview'!$A$10,IF(AND($F324&gt;='2016 Overview'!$B$9,$F324&lt;='2016 Overview'!$C$9),'2016 Overview'!$A$9,IF(AND($F324&gt;='2016 Overview'!$B$8,$F324&lt;='2016 Overview'!$C$8),'2016 Overview'!$A$7,IF(AND($F324&gt;='2016 Overview'!$B$7,$F324&lt;='2016 Overview'!$C$7),'2016 Overview'!$A$7,IF(AND($F324&gt;='2016 Overview'!$B$6,$F324&lt;='2016 Overview'!$C$6),'2016 Overview'!$A$6,IF(AND($F324&gt;='2016 Overview'!$B$5,$F324&lt;='2016 Overview'!$C$5),'2016 Overview'!$A$5,))))))))))))))</f>
        <v>0</v>
      </c>
      <c r="C324" s="35" t="s">
        <v>148</v>
      </c>
      <c r="D324" s="26"/>
      <c r="E324" s="35" t="s">
        <v>146</v>
      </c>
      <c r="F324" s="27">
        <v>50000</v>
      </c>
      <c r="G324" s="36">
        <f>H324/F324</f>
        <v>0.33333339999999995</v>
      </c>
      <c r="H324" s="27">
        <v>16666.669999999998</v>
      </c>
      <c r="I324" s="27"/>
      <c r="J324" s="27">
        <v>0</v>
      </c>
      <c r="K324" s="27">
        <f>SUM(H324-J324)</f>
        <v>16666.669999999998</v>
      </c>
      <c r="L324" s="28">
        <v>42493</v>
      </c>
      <c r="M324" s="28">
        <v>42716</v>
      </c>
      <c r="N324" s="37">
        <f>M324-L324</f>
        <v>223</v>
      </c>
      <c r="O324" s="38">
        <f>K324/N324</f>
        <v>74.73843049327354</v>
      </c>
    </row>
    <row r="325" spans="1:15" x14ac:dyDescent="0.25">
      <c r="A325" s="35">
        <v>2016</v>
      </c>
      <c r="B325" s="26" t="str">
        <f>IF(AND($F325&gt;='2016 Overview'!$B$18,$F325&lt;='2016 Overview'!$C$18),'2016 Overview'!$A$18,IF(AND($F325&gt;='2016 Overview'!$B$17,$F325&lt;='2016 Overview'!$C$17),'2016 Overview'!$A$17, IF(AND($F325&gt;='2016 Overview'!$B$16,$F325&lt;='2016 Overview'!$C$16),'2016 Overview'!$A$16, IF(AND($F325&gt;='2016 Overview'!$B$15,$F325&lt;='2016 Overview'!$C$15),'2016 Overview'!$A$15, IF(AND($F325&gt;='2016 Overview'!$B$14,$F325&lt;='2016 Overview'!$C$14),'2016 Overview'!$A$14, IF(AND($F325&gt;='2016 Overview'!$B$13,$F325&lt;='2016 Overview'!$C$13),'2016 Overview'!$A$13, IF(AND($F325&gt;='2016 Overview'!$B$12,$F325&lt;='2016 Overview'!$C$12),'2016 Overview'!$A$12,IF(AND($F325&gt;='2016 Overview'!$B$11,$F325&lt;='2016 Overview'!$C$11),'2016 Overview'!$A$11,IF(AND($F325&gt;='2016 Overview'!$B$10,$F325&lt;='2016 Overview'!$C$10),'2016 Overview'!$A$10,IF(AND($F325&gt;='2016 Overview'!$B$9,$F325&lt;='2016 Overview'!$C$9),'2016 Overview'!$A$9,IF(AND($F325&gt;='2016 Overview'!$B$8,$F325&lt;='2016 Overview'!$C$8),'2016 Overview'!$A$7,IF(AND($F325&gt;='2016 Overview'!$B$7,$F325&lt;='2016 Overview'!$C$7),'2016 Overview'!$A$7,IF(AND($F325&gt;='2016 Overview'!$B$6,$F325&lt;='2016 Overview'!$C$6),'2016 Overview'!$A$6,IF(AND($F325&gt;='2016 Overview'!$B$5,$F325&lt;='2016 Overview'!$C$5),'2016 Overview'!$A$5,))))))))))))))</f>
        <v>N</v>
      </c>
      <c r="C325" s="35" t="s">
        <v>148</v>
      </c>
      <c r="D325" s="51" t="s">
        <v>38</v>
      </c>
      <c r="E325" s="35" t="s">
        <v>146</v>
      </c>
      <c r="F325" s="27">
        <f>H325*3</f>
        <v>8399.9700000000012</v>
      </c>
      <c r="G325" s="36">
        <f>H325/F325</f>
        <v>0.33333333333333331</v>
      </c>
      <c r="H325" s="27">
        <f>I325+K325</f>
        <v>2799.9900000000002</v>
      </c>
      <c r="I325" s="27">
        <f>K325*2</f>
        <v>1866.66</v>
      </c>
      <c r="J325" s="27"/>
      <c r="K325" s="27">
        <v>933.33</v>
      </c>
      <c r="L325" s="28" t="s">
        <v>135</v>
      </c>
      <c r="M325" s="28" t="s">
        <v>136</v>
      </c>
      <c r="N325" s="37">
        <f>M325-L325</f>
        <v>136</v>
      </c>
      <c r="O325" s="38">
        <f>K325/N325</f>
        <v>6.8627205882352946</v>
      </c>
    </row>
    <row r="326" spans="1:15" x14ac:dyDescent="0.25">
      <c r="A326" s="35">
        <v>2016</v>
      </c>
      <c r="B326" s="26">
        <f>IF(AND($F326&gt;='2016 Overview'!$B$18,$F326&lt;='2016 Overview'!$C$18),'2016 Overview'!$A$18,IF(AND($F326&gt;='2016 Overview'!$B$17,$F326&lt;='2016 Overview'!$C$17),'2016 Overview'!$A$17, IF(AND($F326&gt;='2016 Overview'!$B$16,$F326&lt;='2016 Overview'!$C$16),'2016 Overview'!$A$16, IF(AND($F326&gt;='2016 Overview'!$B$15,$F326&lt;='2016 Overview'!$C$15),'2016 Overview'!$A$15, IF(AND($F326&gt;='2016 Overview'!$B$14,$F326&lt;='2016 Overview'!$C$14),'2016 Overview'!$A$14, IF(AND($F326&gt;='2016 Overview'!$B$13,$F326&lt;='2016 Overview'!$C$13),'2016 Overview'!$A$13, IF(AND($F326&gt;='2016 Overview'!$B$12,$F326&lt;='2016 Overview'!$C$12),'2016 Overview'!$A$12,IF(AND($F326&gt;='2016 Overview'!$B$11,$F326&lt;='2016 Overview'!$C$11),'2016 Overview'!$A$11,IF(AND($F326&gt;='2016 Overview'!$B$10,$F326&lt;='2016 Overview'!$C$10),'2016 Overview'!$A$10,IF(AND($F326&gt;='2016 Overview'!$B$9,$F326&lt;='2016 Overview'!$C$9),'2016 Overview'!$A$9,IF(AND($F326&gt;='2016 Overview'!$B$8,$F326&lt;='2016 Overview'!$C$8),'2016 Overview'!$A$7,IF(AND($F326&gt;='2016 Overview'!$B$7,$F326&lt;='2016 Overview'!$C$7),'2016 Overview'!$A$7,IF(AND($F326&gt;='2016 Overview'!$B$6,$F326&lt;='2016 Overview'!$C$6),'2016 Overview'!$A$6,IF(AND($F326&gt;='2016 Overview'!$B$5,$F326&lt;='2016 Overview'!$C$5),'2016 Overview'!$A$5,))))))))))))))</f>
        <v>0</v>
      </c>
      <c r="C326" s="35" t="s">
        <v>148</v>
      </c>
      <c r="D326" s="26"/>
      <c r="E326" s="35" t="s">
        <v>146</v>
      </c>
      <c r="F326" s="27">
        <v>69490</v>
      </c>
      <c r="G326" s="36">
        <f>H326/F326</f>
        <v>0.28781105194992085</v>
      </c>
      <c r="H326" s="27">
        <v>19999.989999999998</v>
      </c>
      <c r="I326" s="27"/>
      <c r="J326" s="27">
        <v>-3333.33</v>
      </c>
      <c r="K326" s="27">
        <f>SUM(H326-J326)</f>
        <v>23333.32</v>
      </c>
      <c r="L326" s="28">
        <v>42359</v>
      </c>
      <c r="M326" s="28">
        <v>42717</v>
      </c>
      <c r="N326" s="37">
        <f>M326-L326</f>
        <v>358</v>
      </c>
      <c r="O326" s="38">
        <f>K326/N326</f>
        <v>65.17687150837989</v>
      </c>
    </row>
    <row r="327" spans="1:15" x14ac:dyDescent="0.25">
      <c r="A327" s="35">
        <v>2016</v>
      </c>
      <c r="B327" s="26">
        <f>IF(AND($F327&gt;='2016 Overview'!$B$18,$F327&lt;='2016 Overview'!$C$18),'2016 Overview'!$A$18,IF(AND($F327&gt;='2016 Overview'!$B$17,$F327&lt;='2016 Overview'!$C$17),'2016 Overview'!$A$17, IF(AND($F327&gt;='2016 Overview'!$B$16,$F327&lt;='2016 Overview'!$C$16),'2016 Overview'!$A$16, IF(AND($F327&gt;='2016 Overview'!$B$15,$F327&lt;='2016 Overview'!$C$15),'2016 Overview'!$A$15, IF(AND($F327&gt;='2016 Overview'!$B$14,$F327&lt;='2016 Overview'!$C$14),'2016 Overview'!$A$14, IF(AND($F327&gt;='2016 Overview'!$B$13,$F327&lt;='2016 Overview'!$C$13),'2016 Overview'!$A$13, IF(AND($F327&gt;='2016 Overview'!$B$12,$F327&lt;='2016 Overview'!$C$12),'2016 Overview'!$A$12,IF(AND($F327&gt;='2016 Overview'!$B$11,$F327&lt;='2016 Overview'!$C$11),'2016 Overview'!$A$11,IF(AND($F327&gt;='2016 Overview'!$B$10,$F327&lt;='2016 Overview'!$C$10),'2016 Overview'!$A$10,IF(AND($F327&gt;='2016 Overview'!$B$9,$F327&lt;='2016 Overview'!$C$9),'2016 Overview'!$A$9,IF(AND($F327&gt;='2016 Overview'!$B$8,$F327&lt;='2016 Overview'!$C$8),'2016 Overview'!$A$7,IF(AND($F327&gt;='2016 Overview'!$B$7,$F327&lt;='2016 Overview'!$C$7),'2016 Overview'!$A$7,IF(AND($F327&gt;='2016 Overview'!$B$6,$F327&lt;='2016 Overview'!$C$6),'2016 Overview'!$A$6,IF(AND($F327&gt;='2016 Overview'!$B$5,$F327&lt;='2016 Overview'!$C$5),'2016 Overview'!$A$5,))))))))))))))</f>
        <v>0</v>
      </c>
      <c r="C327" s="35" t="s">
        <v>148</v>
      </c>
      <c r="D327" s="26"/>
      <c r="E327" s="35" t="s">
        <v>146</v>
      </c>
      <c r="F327" s="27">
        <v>50000</v>
      </c>
      <c r="G327" s="36">
        <f>H327/F327</f>
        <v>0.3333332</v>
      </c>
      <c r="H327" s="27">
        <v>16666.66</v>
      </c>
      <c r="I327" s="27"/>
      <c r="J327" s="27">
        <v>-1000</v>
      </c>
      <c r="K327" s="27">
        <f>SUM(H327-J327)</f>
        <v>17666.66</v>
      </c>
      <c r="L327" s="28">
        <v>41886</v>
      </c>
      <c r="M327" s="28">
        <v>42718</v>
      </c>
      <c r="N327" s="37">
        <f>M327-L327</f>
        <v>832</v>
      </c>
      <c r="O327" s="38">
        <f>K327/N327</f>
        <v>21.233966346153846</v>
      </c>
    </row>
    <row r="328" spans="1:15" x14ac:dyDescent="0.25">
      <c r="A328" s="35">
        <v>2016</v>
      </c>
      <c r="B328" s="26">
        <f>IF(AND($F328&gt;='2016 Overview'!$B$18,$F328&lt;='2016 Overview'!$C$18),'2016 Overview'!$A$18,IF(AND($F328&gt;='2016 Overview'!$B$17,$F328&lt;='2016 Overview'!$C$17),'2016 Overview'!$A$17, IF(AND($F328&gt;='2016 Overview'!$B$16,$F328&lt;='2016 Overview'!$C$16),'2016 Overview'!$A$16, IF(AND($F328&gt;='2016 Overview'!$B$15,$F328&lt;='2016 Overview'!$C$15),'2016 Overview'!$A$15, IF(AND($F328&gt;='2016 Overview'!$B$14,$F328&lt;='2016 Overview'!$C$14),'2016 Overview'!$A$14, IF(AND($F328&gt;='2016 Overview'!$B$13,$F328&lt;='2016 Overview'!$C$13),'2016 Overview'!$A$13, IF(AND($F328&gt;='2016 Overview'!$B$12,$F328&lt;='2016 Overview'!$C$12),'2016 Overview'!$A$12,IF(AND($F328&gt;='2016 Overview'!$B$11,$F328&lt;='2016 Overview'!$C$11),'2016 Overview'!$A$11,IF(AND($F328&gt;='2016 Overview'!$B$10,$F328&lt;='2016 Overview'!$C$10),'2016 Overview'!$A$10,IF(AND($F328&gt;='2016 Overview'!$B$9,$F328&lt;='2016 Overview'!$C$9),'2016 Overview'!$A$9,IF(AND($F328&gt;='2016 Overview'!$B$8,$F328&lt;='2016 Overview'!$C$8),'2016 Overview'!$A$7,IF(AND($F328&gt;='2016 Overview'!$B$7,$F328&lt;='2016 Overview'!$C$7),'2016 Overview'!$A$7,IF(AND($F328&gt;='2016 Overview'!$B$6,$F328&lt;='2016 Overview'!$C$6),'2016 Overview'!$A$6,IF(AND($F328&gt;='2016 Overview'!$B$5,$F328&lt;='2016 Overview'!$C$5),'2016 Overview'!$A$5,))))))))))))))</f>
        <v>0</v>
      </c>
      <c r="C328" s="35" t="s">
        <v>148</v>
      </c>
      <c r="D328" s="26"/>
      <c r="E328" s="35" t="s">
        <v>146</v>
      </c>
      <c r="F328" s="27">
        <v>1535</v>
      </c>
      <c r="G328" s="36">
        <f>H328/F328</f>
        <v>0.33528338762214982</v>
      </c>
      <c r="H328" s="27">
        <v>514.66</v>
      </c>
      <c r="I328" s="27"/>
      <c r="J328" s="27">
        <v>-240.43</v>
      </c>
      <c r="K328" s="27">
        <f>SUM(H328-J328)</f>
        <v>755.08999999999992</v>
      </c>
      <c r="L328" s="28">
        <v>42383</v>
      </c>
      <c r="M328" s="28">
        <v>42719</v>
      </c>
      <c r="N328" s="37">
        <f>M328-L328</f>
        <v>336</v>
      </c>
      <c r="O328" s="38">
        <f>K328/N328</f>
        <v>2.2472916666666665</v>
      </c>
    </row>
    <row r="329" spans="1:15" x14ac:dyDescent="0.25">
      <c r="A329" s="35">
        <v>2016</v>
      </c>
      <c r="B329" s="26" t="str">
        <f>IF(AND($F329&gt;='2016 Overview'!$B$18,$F329&lt;='2016 Overview'!$C$18),'2016 Overview'!$A$18,IF(AND($F329&gt;='2016 Overview'!$B$17,$F329&lt;='2016 Overview'!$C$17),'2016 Overview'!$A$17, IF(AND($F329&gt;='2016 Overview'!$B$16,$F329&lt;='2016 Overview'!$C$16),'2016 Overview'!$A$16, IF(AND($F329&gt;='2016 Overview'!$B$15,$F329&lt;='2016 Overview'!$C$15),'2016 Overview'!$A$15, IF(AND($F329&gt;='2016 Overview'!$B$14,$F329&lt;='2016 Overview'!$C$14),'2016 Overview'!$A$14, IF(AND($F329&gt;='2016 Overview'!$B$13,$F329&lt;='2016 Overview'!$C$13),'2016 Overview'!$A$13, IF(AND($F329&gt;='2016 Overview'!$B$12,$F329&lt;='2016 Overview'!$C$12),'2016 Overview'!$A$12,IF(AND($F329&gt;='2016 Overview'!$B$11,$F329&lt;='2016 Overview'!$C$11),'2016 Overview'!$A$11,IF(AND($F329&gt;='2016 Overview'!$B$10,$F329&lt;='2016 Overview'!$C$10),'2016 Overview'!$A$10,IF(AND($F329&gt;='2016 Overview'!$B$9,$F329&lt;='2016 Overview'!$C$9),'2016 Overview'!$A$9,IF(AND($F329&gt;='2016 Overview'!$B$8,$F329&lt;='2016 Overview'!$C$8),'2016 Overview'!$A$7,IF(AND($F329&gt;='2016 Overview'!$B$7,$F329&lt;='2016 Overview'!$C$7),'2016 Overview'!$A$7,IF(AND($F329&gt;='2016 Overview'!$B$6,$F329&lt;='2016 Overview'!$C$6),'2016 Overview'!$A$6,IF(AND($F329&gt;='2016 Overview'!$B$5,$F329&lt;='2016 Overview'!$C$5),'2016 Overview'!$A$5,))))))))))))))</f>
        <v>M</v>
      </c>
      <c r="C329" s="35" t="s">
        <v>148</v>
      </c>
      <c r="D329" s="26"/>
      <c r="E329" s="35" t="s">
        <v>146</v>
      </c>
      <c r="F329" s="27">
        <v>12500</v>
      </c>
      <c r="G329" s="36">
        <f>H329/F329</f>
        <v>0.33333279999999998</v>
      </c>
      <c r="H329" s="27">
        <v>4166.66</v>
      </c>
      <c r="I329" s="27"/>
      <c r="J329" s="27">
        <v>0</v>
      </c>
      <c r="K329" s="27">
        <f>SUM(H329-J329)</f>
        <v>4166.66</v>
      </c>
      <c r="L329" s="28">
        <v>41309</v>
      </c>
      <c r="M329" s="28">
        <v>42723</v>
      </c>
      <c r="N329" s="37">
        <f>M329-L329</f>
        <v>1414</v>
      </c>
      <c r="O329" s="38">
        <f>K329/N329</f>
        <v>2.9467185289957567</v>
      </c>
    </row>
    <row r="330" spans="1:15" x14ac:dyDescent="0.25">
      <c r="A330" s="35">
        <v>2016</v>
      </c>
      <c r="B330" s="26">
        <f>IF(AND($F330&gt;='2016 Overview'!$B$18,$F330&lt;='2016 Overview'!$C$18),'2016 Overview'!$A$18,IF(AND($F330&gt;='2016 Overview'!$B$17,$F330&lt;='2016 Overview'!$C$17),'2016 Overview'!$A$17, IF(AND($F330&gt;='2016 Overview'!$B$16,$F330&lt;='2016 Overview'!$C$16),'2016 Overview'!$A$16, IF(AND($F330&gt;='2016 Overview'!$B$15,$F330&lt;='2016 Overview'!$C$15),'2016 Overview'!$A$15, IF(AND($F330&gt;='2016 Overview'!$B$14,$F330&lt;='2016 Overview'!$C$14),'2016 Overview'!$A$14, IF(AND($F330&gt;='2016 Overview'!$B$13,$F330&lt;='2016 Overview'!$C$13),'2016 Overview'!$A$13, IF(AND($F330&gt;='2016 Overview'!$B$12,$F330&lt;='2016 Overview'!$C$12),'2016 Overview'!$A$12,IF(AND($F330&gt;='2016 Overview'!$B$11,$F330&lt;='2016 Overview'!$C$11),'2016 Overview'!$A$11,IF(AND($F330&gt;='2016 Overview'!$B$10,$F330&lt;='2016 Overview'!$C$10),'2016 Overview'!$A$10,IF(AND($F330&gt;='2016 Overview'!$B$9,$F330&lt;='2016 Overview'!$C$9),'2016 Overview'!$A$9,IF(AND($F330&gt;='2016 Overview'!$B$8,$F330&lt;='2016 Overview'!$C$8),'2016 Overview'!$A$7,IF(AND($F330&gt;='2016 Overview'!$B$7,$F330&lt;='2016 Overview'!$C$7),'2016 Overview'!$A$7,IF(AND($F330&gt;='2016 Overview'!$B$6,$F330&lt;='2016 Overview'!$C$6),'2016 Overview'!$A$6,IF(AND($F330&gt;='2016 Overview'!$B$5,$F330&lt;='2016 Overview'!$C$5),'2016 Overview'!$A$5,))))))))))))))</f>
        <v>0</v>
      </c>
      <c r="C330" s="35" t="s">
        <v>148</v>
      </c>
      <c r="D330" s="51" t="s">
        <v>38</v>
      </c>
      <c r="E330" s="35" t="s">
        <v>146</v>
      </c>
      <c r="F330" s="27">
        <f>H330*3</f>
        <v>72187.47</v>
      </c>
      <c r="G330" s="36">
        <f>H330/F330</f>
        <v>0.33333333333333331</v>
      </c>
      <c r="H330" s="27">
        <f>I330+K330</f>
        <v>24062.489999999998</v>
      </c>
      <c r="I330" s="27">
        <f>K330*2</f>
        <v>16041.66</v>
      </c>
      <c r="J330" s="27"/>
      <c r="K330" s="27">
        <f>SUM(7083.33+937.5)</f>
        <v>8020.83</v>
      </c>
      <c r="L330" s="28" t="s">
        <v>86</v>
      </c>
      <c r="M330" s="28" t="s">
        <v>87</v>
      </c>
      <c r="N330" s="37">
        <f>M330-L330</f>
        <v>621</v>
      </c>
      <c r="O330" s="38">
        <f>K330/N330</f>
        <v>12.915990338164251</v>
      </c>
    </row>
    <row r="331" spans="1:15" x14ac:dyDescent="0.25">
      <c r="A331" s="35">
        <v>2016</v>
      </c>
      <c r="B331" s="26" t="str">
        <f>IF(AND($F331&gt;='2016 Overview'!$B$18,$F331&lt;='2016 Overview'!$C$18),'2016 Overview'!$A$18,IF(AND($F331&gt;='2016 Overview'!$B$17,$F331&lt;='2016 Overview'!$C$17),'2016 Overview'!$A$17, IF(AND($F331&gt;='2016 Overview'!$B$16,$F331&lt;='2016 Overview'!$C$16),'2016 Overview'!$A$16, IF(AND($F331&gt;='2016 Overview'!$B$15,$F331&lt;='2016 Overview'!$C$15),'2016 Overview'!$A$15, IF(AND($F331&gt;='2016 Overview'!$B$14,$F331&lt;='2016 Overview'!$C$14),'2016 Overview'!$A$14, IF(AND($F331&gt;='2016 Overview'!$B$13,$F331&lt;='2016 Overview'!$C$13),'2016 Overview'!$A$13, IF(AND($F331&gt;='2016 Overview'!$B$12,$F331&lt;='2016 Overview'!$C$12),'2016 Overview'!$A$12,IF(AND($F331&gt;='2016 Overview'!$B$11,$F331&lt;='2016 Overview'!$C$11),'2016 Overview'!$A$11,IF(AND($F331&gt;='2016 Overview'!$B$10,$F331&lt;='2016 Overview'!$C$10),'2016 Overview'!$A$10,IF(AND($F331&gt;='2016 Overview'!$B$9,$F331&lt;='2016 Overview'!$C$9),'2016 Overview'!$A$9,IF(AND($F331&gt;='2016 Overview'!$B$8,$F331&lt;='2016 Overview'!$C$8),'2016 Overview'!$A$7,IF(AND($F331&gt;='2016 Overview'!$B$7,$F331&lt;='2016 Overview'!$C$7),'2016 Overview'!$A$7,IF(AND($F331&gt;='2016 Overview'!$B$6,$F331&lt;='2016 Overview'!$C$6),'2016 Overview'!$A$6,IF(AND($F331&gt;='2016 Overview'!$B$5,$F331&lt;='2016 Overview'!$C$5),'2016 Overview'!$A$5,))))))))))))))</f>
        <v>I</v>
      </c>
      <c r="C331" s="35" t="s">
        <v>148</v>
      </c>
      <c r="D331" s="26"/>
      <c r="E331" s="35" t="s">
        <v>146</v>
      </c>
      <c r="F331" s="27">
        <v>155000</v>
      </c>
      <c r="G331" s="36">
        <f>H331/F331</f>
        <v>0.33333329032258069</v>
      </c>
      <c r="H331" s="27">
        <v>51666.66</v>
      </c>
      <c r="I331" s="27"/>
      <c r="J331" s="27">
        <v>0</v>
      </c>
      <c r="K331" s="27">
        <f>SUM(H331-J331)</f>
        <v>51666.66</v>
      </c>
      <c r="L331" s="28">
        <v>41309</v>
      </c>
      <c r="M331" s="28">
        <v>42725</v>
      </c>
      <c r="N331" s="37">
        <f>M331-L331</f>
        <v>1416</v>
      </c>
      <c r="O331" s="38">
        <f>K331/N331</f>
        <v>36.487754237288136</v>
      </c>
    </row>
    <row r="332" spans="1:15" x14ac:dyDescent="0.25">
      <c r="A332" s="35">
        <v>2016</v>
      </c>
      <c r="B332" s="26" t="str">
        <f>IF(AND($F332&gt;='2016 Overview'!$B$18,$F332&lt;='2016 Overview'!$C$18),'2016 Overview'!$A$18,IF(AND($F332&gt;='2016 Overview'!$B$17,$F332&lt;='2016 Overview'!$C$17),'2016 Overview'!$A$17, IF(AND($F332&gt;='2016 Overview'!$B$16,$F332&lt;='2016 Overview'!$C$16),'2016 Overview'!$A$16, IF(AND($F332&gt;='2016 Overview'!$B$15,$F332&lt;='2016 Overview'!$C$15),'2016 Overview'!$A$15, IF(AND($F332&gt;='2016 Overview'!$B$14,$F332&lt;='2016 Overview'!$C$14),'2016 Overview'!$A$14, IF(AND($F332&gt;='2016 Overview'!$B$13,$F332&lt;='2016 Overview'!$C$13),'2016 Overview'!$A$13, IF(AND($F332&gt;='2016 Overview'!$B$12,$F332&lt;='2016 Overview'!$C$12),'2016 Overview'!$A$12,IF(AND($F332&gt;='2016 Overview'!$B$11,$F332&lt;='2016 Overview'!$C$11),'2016 Overview'!$A$11,IF(AND($F332&gt;='2016 Overview'!$B$10,$F332&lt;='2016 Overview'!$C$10),'2016 Overview'!$A$10,IF(AND($F332&gt;='2016 Overview'!$B$9,$F332&lt;='2016 Overview'!$C$9),'2016 Overview'!$A$9,IF(AND($F332&gt;='2016 Overview'!$B$8,$F332&lt;='2016 Overview'!$C$8),'2016 Overview'!$A$7,IF(AND($F332&gt;='2016 Overview'!$B$7,$F332&lt;='2016 Overview'!$C$7),'2016 Overview'!$A$7,IF(AND($F332&gt;='2016 Overview'!$B$6,$F332&lt;='2016 Overview'!$C$6),'2016 Overview'!$A$6,IF(AND($F332&gt;='2016 Overview'!$B$5,$F332&lt;='2016 Overview'!$C$5),'2016 Overview'!$A$5,))))))))))))))</f>
        <v>M</v>
      </c>
      <c r="C332" s="35" t="s">
        <v>148</v>
      </c>
      <c r="D332" s="51" t="s">
        <v>38</v>
      </c>
      <c r="E332" s="35" t="s">
        <v>146</v>
      </c>
      <c r="F332" s="27">
        <f>H332*3</f>
        <v>12300.03</v>
      </c>
      <c r="G332" s="36">
        <f>H332/F332</f>
        <v>0.33333333333333331</v>
      </c>
      <c r="H332" s="27">
        <f>I332+K332</f>
        <v>4100.01</v>
      </c>
      <c r="I332" s="27">
        <f>K332*2</f>
        <v>2733.34</v>
      </c>
      <c r="J332" s="27"/>
      <c r="K332" s="27">
        <v>1366.67</v>
      </c>
      <c r="L332" s="28" t="s">
        <v>132</v>
      </c>
      <c r="M332" s="28" t="s">
        <v>87</v>
      </c>
      <c r="N332" s="37">
        <f>M332-L332</f>
        <v>509</v>
      </c>
      <c r="O332" s="38">
        <f>K332/N332</f>
        <v>2.6850098231827113</v>
      </c>
    </row>
    <row r="333" spans="1:15" x14ac:dyDescent="0.25">
      <c r="A333" s="35">
        <v>2016</v>
      </c>
      <c r="B333" s="26" t="str">
        <f>IF(AND($F333&gt;='2016 Overview'!$B$18,$F333&lt;='2016 Overview'!$C$18),'2016 Overview'!$A$18,IF(AND($F333&gt;='2016 Overview'!$B$17,$F333&lt;='2016 Overview'!$C$17),'2016 Overview'!$A$17, IF(AND($F333&gt;='2016 Overview'!$B$16,$F333&lt;='2016 Overview'!$C$16),'2016 Overview'!$A$16, IF(AND($F333&gt;='2016 Overview'!$B$15,$F333&lt;='2016 Overview'!$C$15),'2016 Overview'!$A$15, IF(AND($F333&gt;='2016 Overview'!$B$14,$F333&lt;='2016 Overview'!$C$14),'2016 Overview'!$A$14, IF(AND($F333&gt;='2016 Overview'!$B$13,$F333&lt;='2016 Overview'!$C$13),'2016 Overview'!$A$13, IF(AND($F333&gt;='2016 Overview'!$B$12,$F333&lt;='2016 Overview'!$C$12),'2016 Overview'!$A$12,IF(AND($F333&gt;='2016 Overview'!$B$11,$F333&lt;='2016 Overview'!$C$11),'2016 Overview'!$A$11,IF(AND($F333&gt;='2016 Overview'!$B$10,$F333&lt;='2016 Overview'!$C$10),'2016 Overview'!$A$10,IF(AND($F333&gt;='2016 Overview'!$B$9,$F333&lt;='2016 Overview'!$C$9),'2016 Overview'!$A$9,IF(AND($F333&gt;='2016 Overview'!$B$8,$F333&lt;='2016 Overview'!$C$8),'2016 Overview'!$A$7,IF(AND($F333&gt;='2016 Overview'!$B$7,$F333&lt;='2016 Overview'!$C$7),'2016 Overview'!$A$7,IF(AND($F333&gt;='2016 Overview'!$B$6,$F333&lt;='2016 Overview'!$C$6),'2016 Overview'!$A$6,IF(AND($F333&gt;='2016 Overview'!$B$5,$F333&lt;='2016 Overview'!$C$5),'2016 Overview'!$A$5,))))))))))))))</f>
        <v>N</v>
      </c>
      <c r="C333" s="35" t="s">
        <v>148</v>
      </c>
      <c r="D333" s="51" t="s">
        <v>38</v>
      </c>
      <c r="E333" s="35" t="s">
        <v>146</v>
      </c>
      <c r="F333" s="27">
        <f>H333*3</f>
        <v>6525</v>
      </c>
      <c r="G333" s="36">
        <f>H333/F333</f>
        <v>0.33333333333333331</v>
      </c>
      <c r="H333" s="27">
        <f>I333+K333</f>
        <v>2175</v>
      </c>
      <c r="I333" s="27">
        <f>K333*2</f>
        <v>1450</v>
      </c>
      <c r="J333" s="27"/>
      <c r="K333" s="27">
        <v>725</v>
      </c>
      <c r="L333" s="28" t="s">
        <v>113</v>
      </c>
      <c r="M333" s="28" t="s">
        <v>114</v>
      </c>
      <c r="N333" s="37">
        <f>M333-L333</f>
        <v>659</v>
      </c>
      <c r="O333" s="38">
        <f>K333/N333</f>
        <v>1.1001517450682854</v>
      </c>
    </row>
    <row r="334" spans="1:15" x14ac:dyDescent="0.25">
      <c r="A334" s="35">
        <v>2016</v>
      </c>
      <c r="B334" s="26">
        <f>IF(AND($F334&gt;='2016 Overview'!$B$18,$F334&lt;='2016 Overview'!$C$18),'2016 Overview'!$A$18,IF(AND($F334&gt;='2016 Overview'!$B$17,$F334&lt;='2016 Overview'!$C$17),'2016 Overview'!$A$17, IF(AND($F334&gt;='2016 Overview'!$B$16,$F334&lt;='2016 Overview'!$C$16),'2016 Overview'!$A$16, IF(AND($F334&gt;='2016 Overview'!$B$15,$F334&lt;='2016 Overview'!$C$15),'2016 Overview'!$A$15, IF(AND($F334&gt;='2016 Overview'!$B$14,$F334&lt;='2016 Overview'!$C$14),'2016 Overview'!$A$14, IF(AND($F334&gt;='2016 Overview'!$B$13,$F334&lt;='2016 Overview'!$C$13),'2016 Overview'!$A$13, IF(AND($F334&gt;='2016 Overview'!$B$12,$F334&lt;='2016 Overview'!$C$12),'2016 Overview'!$A$12,IF(AND($F334&gt;='2016 Overview'!$B$11,$F334&lt;='2016 Overview'!$C$11),'2016 Overview'!$A$11,IF(AND($F334&gt;='2016 Overview'!$B$10,$F334&lt;='2016 Overview'!$C$10),'2016 Overview'!$A$10,IF(AND($F334&gt;='2016 Overview'!$B$9,$F334&lt;='2016 Overview'!$C$9),'2016 Overview'!$A$9,IF(AND($F334&gt;='2016 Overview'!$B$8,$F334&lt;='2016 Overview'!$C$8),'2016 Overview'!$A$7,IF(AND($F334&gt;='2016 Overview'!$B$7,$F334&lt;='2016 Overview'!$C$7),'2016 Overview'!$A$7,IF(AND($F334&gt;='2016 Overview'!$B$6,$F334&lt;='2016 Overview'!$C$6),'2016 Overview'!$A$6,IF(AND($F334&gt;='2016 Overview'!$B$5,$F334&lt;='2016 Overview'!$C$5),'2016 Overview'!$A$5,))))))))))))))</f>
        <v>0</v>
      </c>
      <c r="C334" s="35" t="s">
        <v>148</v>
      </c>
      <c r="D334" s="26"/>
      <c r="E334" s="35" t="s">
        <v>146</v>
      </c>
      <c r="F334" s="27">
        <v>60000</v>
      </c>
      <c r="G334" s="36">
        <f>H334/F334</f>
        <v>0.33333333333333331</v>
      </c>
      <c r="H334" s="27">
        <v>20000</v>
      </c>
      <c r="I334" s="27"/>
      <c r="J334" s="27">
        <v>-3500</v>
      </c>
      <c r="K334" s="27">
        <f>SUM(H334-J334)</f>
        <v>23500</v>
      </c>
      <c r="L334" s="28">
        <v>42250</v>
      </c>
      <c r="M334" s="28">
        <v>42733</v>
      </c>
      <c r="N334" s="37">
        <f>M334-L334</f>
        <v>483</v>
      </c>
      <c r="O334" s="38">
        <f>K334/N334</f>
        <v>48.654244306418221</v>
      </c>
    </row>
    <row r="335" spans="1:15" x14ac:dyDescent="0.25">
      <c r="A335" s="35">
        <v>2016</v>
      </c>
      <c r="B335" s="26">
        <f>IF(AND($F335&gt;='2016 Overview'!$B$18,$F335&lt;='2016 Overview'!$C$18),'2016 Overview'!$A$18,IF(AND($F335&gt;='2016 Overview'!$B$17,$F335&lt;='2016 Overview'!$C$17),'2016 Overview'!$A$17, IF(AND($F335&gt;='2016 Overview'!$B$16,$F335&lt;='2016 Overview'!$C$16),'2016 Overview'!$A$16, IF(AND($F335&gt;='2016 Overview'!$B$15,$F335&lt;='2016 Overview'!$C$15),'2016 Overview'!$A$15, IF(AND($F335&gt;='2016 Overview'!$B$14,$F335&lt;='2016 Overview'!$C$14),'2016 Overview'!$A$14, IF(AND($F335&gt;='2016 Overview'!$B$13,$F335&lt;='2016 Overview'!$C$13),'2016 Overview'!$A$13, IF(AND($F335&gt;='2016 Overview'!$B$12,$F335&lt;='2016 Overview'!$C$12),'2016 Overview'!$A$12,IF(AND($F335&gt;='2016 Overview'!$B$11,$F335&lt;='2016 Overview'!$C$11),'2016 Overview'!$A$11,IF(AND($F335&gt;='2016 Overview'!$B$10,$F335&lt;='2016 Overview'!$C$10),'2016 Overview'!$A$10,IF(AND($F335&gt;='2016 Overview'!$B$9,$F335&lt;='2016 Overview'!$C$9),'2016 Overview'!$A$9,IF(AND($F335&gt;='2016 Overview'!$B$8,$F335&lt;='2016 Overview'!$C$8),'2016 Overview'!$A$7,IF(AND($F335&gt;='2016 Overview'!$B$7,$F335&lt;='2016 Overview'!$C$7),'2016 Overview'!$A$7,IF(AND($F335&gt;='2016 Overview'!$B$6,$F335&lt;='2016 Overview'!$C$6),'2016 Overview'!$A$6,IF(AND($F335&gt;='2016 Overview'!$B$5,$F335&lt;='2016 Overview'!$C$5),'2016 Overview'!$A$5,))))))))))))))</f>
        <v>0</v>
      </c>
      <c r="C335" s="35" t="s">
        <v>148</v>
      </c>
      <c r="D335" s="51" t="s">
        <v>38</v>
      </c>
      <c r="E335" s="35" t="s">
        <v>146</v>
      </c>
      <c r="F335" s="27">
        <f>H335*3</f>
        <v>24999.840000000004</v>
      </c>
      <c r="G335" s="36">
        <f>H335/F335</f>
        <v>0.33333333333333331</v>
      </c>
      <c r="H335" s="27">
        <f>I335+K335</f>
        <v>8333.2800000000007</v>
      </c>
      <c r="I335" s="27">
        <f>K335*2</f>
        <v>5555.52</v>
      </c>
      <c r="J335" s="27"/>
      <c r="K335" s="27">
        <v>2777.76</v>
      </c>
      <c r="L335" s="28">
        <v>42164</v>
      </c>
      <c r="M335" s="28">
        <v>42733</v>
      </c>
      <c r="N335" s="37">
        <f>M335-L335</f>
        <v>569</v>
      </c>
      <c r="O335" s="38">
        <f>K335/N335</f>
        <v>4.8818277680140598</v>
      </c>
    </row>
    <row r="336" spans="1:15" x14ac:dyDescent="0.25">
      <c r="A336" s="35">
        <v>2016</v>
      </c>
      <c r="B336" s="26" t="str">
        <f>IF(AND($F336&gt;='2016 Overview'!$B$18,$F336&lt;='2016 Overview'!$C$18),'2016 Overview'!$A$18,IF(AND($F336&gt;='2016 Overview'!$B$17,$F336&lt;='2016 Overview'!$C$17),'2016 Overview'!$A$17, IF(AND($F336&gt;='2016 Overview'!$B$16,$F336&lt;='2016 Overview'!$C$16),'2016 Overview'!$A$16, IF(AND($F336&gt;='2016 Overview'!$B$15,$F336&lt;='2016 Overview'!$C$15),'2016 Overview'!$A$15, IF(AND($F336&gt;='2016 Overview'!$B$14,$F336&lt;='2016 Overview'!$C$14),'2016 Overview'!$A$14, IF(AND($F336&gt;='2016 Overview'!$B$13,$F336&lt;='2016 Overview'!$C$13),'2016 Overview'!$A$13, IF(AND($F336&gt;='2016 Overview'!$B$12,$F336&lt;='2016 Overview'!$C$12),'2016 Overview'!$A$12,IF(AND($F336&gt;='2016 Overview'!$B$11,$F336&lt;='2016 Overview'!$C$11),'2016 Overview'!$A$11,IF(AND($F336&gt;='2016 Overview'!$B$10,$F336&lt;='2016 Overview'!$C$10),'2016 Overview'!$A$10,IF(AND($F336&gt;='2016 Overview'!$B$9,$F336&lt;='2016 Overview'!$C$9),'2016 Overview'!$A$9,IF(AND($F336&gt;='2016 Overview'!$B$8,$F336&lt;='2016 Overview'!$C$8),'2016 Overview'!$A$7,IF(AND($F336&gt;='2016 Overview'!$B$7,$F336&lt;='2016 Overview'!$C$7),'2016 Overview'!$A$7,IF(AND($F336&gt;='2016 Overview'!$B$6,$F336&lt;='2016 Overview'!$C$6),'2016 Overview'!$A$6,IF(AND($F336&gt;='2016 Overview'!$B$5,$F336&lt;='2016 Overview'!$C$5),'2016 Overview'!$A$5,))))))))))))))</f>
        <v>D</v>
      </c>
      <c r="C336" s="35" t="s">
        <v>148</v>
      </c>
      <c r="D336" s="26"/>
      <c r="E336" s="35" t="s">
        <v>146</v>
      </c>
      <c r="F336" s="27">
        <v>1350000</v>
      </c>
      <c r="G336" s="36">
        <f>H336/F336</f>
        <v>0.33333333333333331</v>
      </c>
      <c r="H336" s="27">
        <v>450000</v>
      </c>
      <c r="I336" s="27"/>
      <c r="J336" s="27">
        <v>0</v>
      </c>
      <c r="K336" s="27">
        <f>SUM(H336-J336)</f>
        <v>450000</v>
      </c>
      <c r="L336" s="28">
        <v>42486</v>
      </c>
      <c r="M336" s="28">
        <v>42733</v>
      </c>
      <c r="N336" s="37">
        <f>M336-L336</f>
        <v>247</v>
      </c>
      <c r="O336" s="38">
        <f>K336/N336</f>
        <v>1821.8623481781376</v>
      </c>
    </row>
    <row r="337" spans="1:15" x14ac:dyDescent="0.25">
      <c r="A337" s="35">
        <v>2016</v>
      </c>
      <c r="B337" s="26" t="str">
        <f>IF(AND($F337&gt;='2016 Overview'!$B$18,$F337&lt;='2016 Overview'!$C$18),'2016 Overview'!$A$18,IF(AND($F337&gt;='2016 Overview'!$B$17,$F337&lt;='2016 Overview'!$C$17),'2016 Overview'!$A$17, IF(AND($F337&gt;='2016 Overview'!$B$16,$F337&lt;='2016 Overview'!$C$16),'2016 Overview'!$A$16, IF(AND($F337&gt;='2016 Overview'!$B$15,$F337&lt;='2016 Overview'!$C$15),'2016 Overview'!$A$15, IF(AND($F337&gt;='2016 Overview'!$B$14,$F337&lt;='2016 Overview'!$C$14),'2016 Overview'!$A$14, IF(AND($F337&gt;='2016 Overview'!$B$13,$F337&lt;='2016 Overview'!$C$13),'2016 Overview'!$A$13, IF(AND($F337&gt;='2016 Overview'!$B$12,$F337&lt;='2016 Overview'!$C$12),'2016 Overview'!$A$12,IF(AND($F337&gt;='2016 Overview'!$B$11,$F337&lt;='2016 Overview'!$C$11),'2016 Overview'!$A$11,IF(AND($F337&gt;='2016 Overview'!$B$10,$F337&lt;='2016 Overview'!$C$10),'2016 Overview'!$A$10,IF(AND($F337&gt;='2016 Overview'!$B$9,$F337&lt;='2016 Overview'!$C$9),'2016 Overview'!$A$9,IF(AND($F337&gt;='2016 Overview'!$B$8,$F337&lt;='2016 Overview'!$C$8),'2016 Overview'!$A$7,IF(AND($F337&gt;='2016 Overview'!$B$7,$F337&lt;='2016 Overview'!$C$7),'2016 Overview'!$A$7,IF(AND($F337&gt;='2016 Overview'!$B$6,$F337&lt;='2016 Overview'!$C$6),'2016 Overview'!$A$6,IF(AND($F337&gt;='2016 Overview'!$B$5,$F337&lt;='2016 Overview'!$C$5),'2016 Overview'!$A$5,))))))))))))))</f>
        <v>I</v>
      </c>
      <c r="C337" s="35" t="s">
        <v>148</v>
      </c>
      <c r="D337" s="26"/>
      <c r="E337" s="35" t="s">
        <v>146</v>
      </c>
      <c r="F337" s="27">
        <v>200000</v>
      </c>
      <c r="G337" s="36">
        <f>H337/F337</f>
        <v>0.26666665000000001</v>
      </c>
      <c r="H337" s="27">
        <v>53333.33</v>
      </c>
      <c r="I337" s="27"/>
      <c r="J337" s="27">
        <v>0</v>
      </c>
      <c r="K337" s="27">
        <f>SUM(H337-J337)</f>
        <v>53333.33</v>
      </c>
      <c r="L337" s="28">
        <v>42328</v>
      </c>
      <c r="M337" s="28">
        <v>42733</v>
      </c>
      <c r="N337" s="37">
        <f>M337-L337</f>
        <v>405</v>
      </c>
      <c r="O337" s="38">
        <f>K337/N337</f>
        <v>131.68723456790124</v>
      </c>
    </row>
    <row r="338" spans="1:15" x14ac:dyDescent="0.25">
      <c r="A338" s="35">
        <v>2015</v>
      </c>
      <c r="B338" s="26" t="str">
        <f>IF(AND($F338&gt;='2016 Overview'!$B$18,$F338&lt;='2016 Overview'!$C$18),'2016 Overview'!$A$18,IF(AND($F338&gt;='2016 Overview'!$B$17,$F338&lt;='2016 Overview'!$C$17),'2016 Overview'!$A$17, IF(AND($F338&gt;='2016 Overview'!$B$16,$F338&lt;='2016 Overview'!$C$16),'2016 Overview'!$A$16, IF(AND($F338&gt;='2016 Overview'!$B$15,$F338&lt;='2016 Overview'!$C$15),'2016 Overview'!$A$15, IF(AND($F338&gt;='2016 Overview'!$B$14,$F338&lt;='2016 Overview'!$C$14),'2016 Overview'!$A$14, IF(AND($F338&gt;='2016 Overview'!$B$13,$F338&lt;='2016 Overview'!$C$13),'2016 Overview'!$A$13, IF(AND($F338&gt;='2016 Overview'!$B$12,$F338&lt;='2016 Overview'!$C$12),'2016 Overview'!$A$12,IF(AND($F338&gt;='2016 Overview'!$B$11,$F338&lt;='2016 Overview'!$C$11),'2016 Overview'!$A$11,IF(AND($F338&gt;='2016 Overview'!$B$10,$F338&lt;='2016 Overview'!$C$10),'2016 Overview'!$A$10,IF(AND($F338&gt;='2016 Overview'!$B$9,$F338&lt;='2016 Overview'!$C$9),'2016 Overview'!$A$9,IF(AND($F338&gt;='2016 Overview'!$B$8,$F338&lt;='2016 Overview'!$C$8),'2016 Overview'!$A$7,IF(AND($F338&gt;='2016 Overview'!$B$7,$F338&lt;='2016 Overview'!$C$7),'2016 Overview'!$A$7,IF(AND($F338&gt;='2016 Overview'!$B$6,$F338&lt;='2016 Overview'!$C$6),'2016 Overview'!$A$6,IF(AND($F338&gt;='2016 Overview'!$B$5,$F338&lt;='2016 Overview'!$C$5),'2016 Overview'!$A$5,))))))))))))))</f>
        <v>M</v>
      </c>
      <c r="C338" s="35" t="s">
        <v>148</v>
      </c>
      <c r="D338" s="51" t="s">
        <v>38</v>
      </c>
      <c r="E338" s="35" t="s">
        <v>146</v>
      </c>
      <c r="F338" s="27">
        <f>H338*3</f>
        <v>12000</v>
      </c>
      <c r="G338" s="36">
        <f>H338/F338</f>
        <v>0.33333333333333331</v>
      </c>
      <c r="H338" s="44">
        <v>4000</v>
      </c>
      <c r="I338" s="44"/>
      <c r="J338" s="57">
        <v>0</v>
      </c>
      <c r="K338" s="44">
        <v>4000</v>
      </c>
      <c r="L338" s="43">
        <v>41572</v>
      </c>
      <c r="M338" s="28">
        <v>42156</v>
      </c>
      <c r="N338" s="37">
        <f>M338-L338</f>
        <v>584</v>
      </c>
      <c r="O338" s="38">
        <f>K338/N338</f>
        <v>6.8493150684931505</v>
      </c>
    </row>
    <row r="339" spans="1:15" x14ac:dyDescent="0.25">
      <c r="A339" s="35">
        <v>2015</v>
      </c>
      <c r="B339" s="26" t="str">
        <f>IF(AND($F339&gt;='2016 Overview'!$B$18,$F339&lt;='2016 Overview'!$C$18),'2016 Overview'!$A$18,IF(AND($F339&gt;='2016 Overview'!$B$17,$F339&lt;='2016 Overview'!$C$17),'2016 Overview'!$A$17, IF(AND($F339&gt;='2016 Overview'!$B$16,$F339&lt;='2016 Overview'!$C$16),'2016 Overview'!$A$16, IF(AND($F339&gt;='2016 Overview'!$B$15,$F339&lt;='2016 Overview'!$C$15),'2016 Overview'!$A$15, IF(AND($F339&gt;='2016 Overview'!$B$14,$F339&lt;='2016 Overview'!$C$14),'2016 Overview'!$A$14, IF(AND($F339&gt;='2016 Overview'!$B$13,$F339&lt;='2016 Overview'!$C$13),'2016 Overview'!$A$13, IF(AND($F339&gt;='2016 Overview'!$B$12,$F339&lt;='2016 Overview'!$C$12),'2016 Overview'!$A$12,IF(AND($F339&gt;='2016 Overview'!$B$11,$F339&lt;='2016 Overview'!$C$11),'2016 Overview'!$A$11,IF(AND($F339&gt;='2016 Overview'!$B$10,$F339&lt;='2016 Overview'!$C$10),'2016 Overview'!$A$10,IF(AND($F339&gt;='2016 Overview'!$B$9,$F339&lt;='2016 Overview'!$C$9),'2016 Overview'!$A$9,IF(AND($F339&gt;='2016 Overview'!$B$8,$F339&lt;='2016 Overview'!$C$8),'2016 Overview'!$A$7,IF(AND($F339&gt;='2016 Overview'!$B$7,$F339&lt;='2016 Overview'!$C$7),'2016 Overview'!$A$7,IF(AND($F339&gt;='2016 Overview'!$B$6,$F339&lt;='2016 Overview'!$C$6),'2016 Overview'!$A$6,IF(AND($F339&gt;='2016 Overview'!$B$5,$F339&lt;='2016 Overview'!$C$5),'2016 Overview'!$A$5,))))))))))))))</f>
        <v>M</v>
      </c>
      <c r="C339" s="35" t="s">
        <v>148</v>
      </c>
      <c r="D339" s="26"/>
      <c r="E339" s="35" t="s">
        <v>146</v>
      </c>
      <c r="F339" s="44">
        <v>12000</v>
      </c>
      <c r="G339" s="36">
        <f>H339/F339</f>
        <v>0.33333333333333331</v>
      </c>
      <c r="H339" s="44">
        <v>4000</v>
      </c>
      <c r="I339" s="44"/>
      <c r="J339" s="57">
        <v>0</v>
      </c>
      <c r="K339" s="44">
        <v>4000</v>
      </c>
      <c r="L339" s="43">
        <v>41506</v>
      </c>
      <c r="M339" s="28">
        <v>42156</v>
      </c>
      <c r="N339" s="37">
        <f>M339-L339</f>
        <v>650</v>
      </c>
      <c r="O339" s="38">
        <f>K339/N339</f>
        <v>6.1538461538461542</v>
      </c>
    </row>
    <row r="340" spans="1:15" x14ac:dyDescent="0.25">
      <c r="A340" s="35">
        <v>2015</v>
      </c>
      <c r="B340" s="26" t="str">
        <f>IF(AND($F340&gt;='2016 Overview'!$B$18,$F340&lt;='2016 Overview'!$C$18),'2016 Overview'!$A$18,IF(AND($F340&gt;='2016 Overview'!$B$17,$F340&lt;='2016 Overview'!$C$17),'2016 Overview'!$A$17, IF(AND($F340&gt;='2016 Overview'!$B$16,$F340&lt;='2016 Overview'!$C$16),'2016 Overview'!$A$16, IF(AND($F340&gt;='2016 Overview'!$B$15,$F340&lt;='2016 Overview'!$C$15),'2016 Overview'!$A$15, IF(AND($F340&gt;='2016 Overview'!$B$14,$F340&lt;='2016 Overview'!$C$14),'2016 Overview'!$A$14, IF(AND($F340&gt;='2016 Overview'!$B$13,$F340&lt;='2016 Overview'!$C$13),'2016 Overview'!$A$13, IF(AND($F340&gt;='2016 Overview'!$B$12,$F340&lt;='2016 Overview'!$C$12),'2016 Overview'!$A$12,IF(AND($F340&gt;='2016 Overview'!$B$11,$F340&lt;='2016 Overview'!$C$11),'2016 Overview'!$A$11,IF(AND($F340&gt;='2016 Overview'!$B$10,$F340&lt;='2016 Overview'!$C$10),'2016 Overview'!$A$10,IF(AND($F340&gt;='2016 Overview'!$B$9,$F340&lt;='2016 Overview'!$C$9),'2016 Overview'!$A$9,IF(AND($F340&gt;='2016 Overview'!$B$8,$F340&lt;='2016 Overview'!$C$8),'2016 Overview'!$A$7,IF(AND($F340&gt;='2016 Overview'!$B$7,$F340&lt;='2016 Overview'!$C$7),'2016 Overview'!$A$7,IF(AND($F340&gt;='2016 Overview'!$B$6,$F340&lt;='2016 Overview'!$C$6),'2016 Overview'!$A$6,IF(AND($F340&gt;='2016 Overview'!$B$5,$F340&lt;='2016 Overview'!$C$5),'2016 Overview'!$A$5,))))))))))))))</f>
        <v>M</v>
      </c>
      <c r="C340" s="35" t="s">
        <v>148</v>
      </c>
      <c r="D340" s="26"/>
      <c r="E340" s="35" t="s">
        <v>146</v>
      </c>
      <c r="F340" s="44">
        <v>11500</v>
      </c>
      <c r="G340" s="36">
        <f>H340/F340</f>
        <v>0.33333304347826087</v>
      </c>
      <c r="H340" s="44">
        <v>3833.33</v>
      </c>
      <c r="I340" s="44"/>
      <c r="J340" s="57">
        <v>-333.33</v>
      </c>
      <c r="K340" s="44">
        <v>3500</v>
      </c>
      <c r="L340" s="43">
        <v>42020</v>
      </c>
      <c r="M340" s="28">
        <v>42156</v>
      </c>
      <c r="N340" s="37">
        <f>M340-L340</f>
        <v>136</v>
      </c>
      <c r="O340" s="38">
        <f>K340/N340</f>
        <v>25.735294117647058</v>
      </c>
    </row>
    <row r="341" spans="1:15" x14ac:dyDescent="0.25">
      <c r="A341" s="35">
        <v>2015</v>
      </c>
      <c r="B341" s="26" t="str">
        <f>IF(AND($F341&gt;='2016 Overview'!$B$18,$F341&lt;='2016 Overview'!$C$18),'2016 Overview'!$A$18,IF(AND($F341&gt;='2016 Overview'!$B$17,$F341&lt;='2016 Overview'!$C$17),'2016 Overview'!$A$17, IF(AND($F341&gt;='2016 Overview'!$B$16,$F341&lt;='2016 Overview'!$C$16),'2016 Overview'!$A$16, IF(AND($F341&gt;='2016 Overview'!$B$15,$F341&lt;='2016 Overview'!$C$15),'2016 Overview'!$A$15, IF(AND($F341&gt;='2016 Overview'!$B$14,$F341&lt;='2016 Overview'!$C$14),'2016 Overview'!$A$14, IF(AND($F341&gt;='2016 Overview'!$B$13,$F341&lt;='2016 Overview'!$C$13),'2016 Overview'!$A$13, IF(AND($F341&gt;='2016 Overview'!$B$12,$F341&lt;='2016 Overview'!$C$12),'2016 Overview'!$A$12,IF(AND($F341&gt;='2016 Overview'!$B$11,$F341&lt;='2016 Overview'!$C$11),'2016 Overview'!$A$11,IF(AND($F341&gt;='2016 Overview'!$B$10,$F341&lt;='2016 Overview'!$C$10),'2016 Overview'!$A$10,IF(AND($F341&gt;='2016 Overview'!$B$9,$F341&lt;='2016 Overview'!$C$9),'2016 Overview'!$A$9,IF(AND($F341&gt;='2016 Overview'!$B$8,$F341&lt;='2016 Overview'!$C$8),'2016 Overview'!$A$7,IF(AND($F341&gt;='2016 Overview'!$B$7,$F341&lt;='2016 Overview'!$C$7),'2016 Overview'!$A$7,IF(AND($F341&gt;='2016 Overview'!$B$6,$F341&lt;='2016 Overview'!$C$6),'2016 Overview'!$A$6,IF(AND($F341&gt;='2016 Overview'!$B$5,$F341&lt;='2016 Overview'!$C$5),'2016 Overview'!$A$5,))))))))))))))</f>
        <v>M</v>
      </c>
      <c r="C341" s="35" t="s">
        <v>148</v>
      </c>
      <c r="D341" s="26"/>
      <c r="E341" s="35" t="s">
        <v>146</v>
      </c>
      <c r="F341" s="44">
        <v>11500</v>
      </c>
      <c r="G341" s="36">
        <f>H341/F341</f>
        <v>0.33333304347826087</v>
      </c>
      <c r="H341" s="44">
        <v>3833.33</v>
      </c>
      <c r="I341" s="44"/>
      <c r="J341" s="57">
        <v>0</v>
      </c>
      <c r="K341" s="44">
        <v>3833.33</v>
      </c>
      <c r="L341" s="43">
        <v>41297</v>
      </c>
      <c r="M341" s="28">
        <v>42156</v>
      </c>
      <c r="N341" s="37">
        <f>M341-L341</f>
        <v>859</v>
      </c>
      <c r="O341" s="38">
        <f>K341/N341</f>
        <v>4.4625494761350408</v>
      </c>
    </row>
    <row r="342" spans="1:15" x14ac:dyDescent="0.25">
      <c r="A342" s="35">
        <v>2015</v>
      </c>
      <c r="B342" s="26" t="str">
        <f>IF(AND($F342&gt;='2016 Overview'!$B$18,$F342&lt;='2016 Overview'!$C$18),'2016 Overview'!$A$18,IF(AND($F342&gt;='2016 Overview'!$B$17,$F342&lt;='2016 Overview'!$C$17),'2016 Overview'!$A$17, IF(AND($F342&gt;='2016 Overview'!$B$16,$F342&lt;='2016 Overview'!$C$16),'2016 Overview'!$A$16, IF(AND($F342&gt;='2016 Overview'!$B$15,$F342&lt;='2016 Overview'!$C$15),'2016 Overview'!$A$15, IF(AND($F342&gt;='2016 Overview'!$B$14,$F342&lt;='2016 Overview'!$C$14),'2016 Overview'!$A$14, IF(AND($F342&gt;='2016 Overview'!$B$13,$F342&lt;='2016 Overview'!$C$13),'2016 Overview'!$A$13, IF(AND($F342&gt;='2016 Overview'!$B$12,$F342&lt;='2016 Overview'!$C$12),'2016 Overview'!$A$12,IF(AND($F342&gt;='2016 Overview'!$B$11,$F342&lt;='2016 Overview'!$C$11),'2016 Overview'!$A$11,IF(AND($F342&gt;='2016 Overview'!$B$10,$F342&lt;='2016 Overview'!$C$10),'2016 Overview'!$A$10,IF(AND($F342&gt;='2016 Overview'!$B$9,$F342&lt;='2016 Overview'!$C$9),'2016 Overview'!$A$9,IF(AND($F342&gt;='2016 Overview'!$B$8,$F342&lt;='2016 Overview'!$C$8),'2016 Overview'!$A$7,IF(AND($F342&gt;='2016 Overview'!$B$7,$F342&lt;='2016 Overview'!$C$7),'2016 Overview'!$A$7,IF(AND($F342&gt;='2016 Overview'!$B$6,$F342&lt;='2016 Overview'!$C$6),'2016 Overview'!$A$6,IF(AND($F342&gt;='2016 Overview'!$B$5,$F342&lt;='2016 Overview'!$C$5),'2016 Overview'!$A$5,))))))))))))))</f>
        <v>M</v>
      </c>
      <c r="C342" s="35" t="s">
        <v>148</v>
      </c>
      <c r="D342" s="51" t="s">
        <v>38</v>
      </c>
      <c r="E342" s="35" t="s">
        <v>146</v>
      </c>
      <c r="F342" s="44">
        <v>21600</v>
      </c>
      <c r="G342" s="36">
        <f>H342/F342</f>
        <v>0.1111111111111111</v>
      </c>
      <c r="H342" s="44">
        <v>2400</v>
      </c>
      <c r="I342" s="44"/>
      <c r="J342" s="57">
        <v>0</v>
      </c>
      <c r="K342" s="44">
        <v>2400</v>
      </c>
      <c r="L342" s="43">
        <v>42080</v>
      </c>
      <c r="M342" s="28">
        <v>42156</v>
      </c>
      <c r="N342" s="37">
        <f>M342-L342</f>
        <v>76</v>
      </c>
      <c r="O342" s="38">
        <f>K342/N342</f>
        <v>31.578947368421051</v>
      </c>
    </row>
    <row r="343" spans="1:15" x14ac:dyDescent="0.25">
      <c r="A343" s="35">
        <v>2015</v>
      </c>
      <c r="B343" s="26" t="str">
        <f>IF(AND($F343&gt;='2016 Overview'!$B$18,$F343&lt;='2016 Overview'!$C$18),'2016 Overview'!$A$18,IF(AND($F343&gt;='2016 Overview'!$B$17,$F343&lt;='2016 Overview'!$C$17),'2016 Overview'!$A$17, IF(AND($F343&gt;='2016 Overview'!$B$16,$F343&lt;='2016 Overview'!$C$16),'2016 Overview'!$A$16, IF(AND($F343&gt;='2016 Overview'!$B$15,$F343&lt;='2016 Overview'!$C$15),'2016 Overview'!$A$15, IF(AND($F343&gt;='2016 Overview'!$B$14,$F343&lt;='2016 Overview'!$C$14),'2016 Overview'!$A$14, IF(AND($F343&gt;='2016 Overview'!$B$13,$F343&lt;='2016 Overview'!$C$13),'2016 Overview'!$A$13, IF(AND($F343&gt;='2016 Overview'!$B$12,$F343&lt;='2016 Overview'!$C$12),'2016 Overview'!$A$12,IF(AND($F343&gt;='2016 Overview'!$B$11,$F343&lt;='2016 Overview'!$C$11),'2016 Overview'!$A$11,IF(AND($F343&gt;='2016 Overview'!$B$10,$F343&lt;='2016 Overview'!$C$10),'2016 Overview'!$A$10,IF(AND($F343&gt;='2016 Overview'!$B$9,$F343&lt;='2016 Overview'!$C$9),'2016 Overview'!$A$9,IF(AND($F343&gt;='2016 Overview'!$B$8,$F343&lt;='2016 Overview'!$C$8),'2016 Overview'!$A$7,IF(AND($F343&gt;='2016 Overview'!$B$7,$F343&lt;='2016 Overview'!$C$7),'2016 Overview'!$A$7,IF(AND($F343&gt;='2016 Overview'!$B$6,$F343&lt;='2016 Overview'!$C$6),'2016 Overview'!$A$6,IF(AND($F343&gt;='2016 Overview'!$B$5,$F343&lt;='2016 Overview'!$C$5),'2016 Overview'!$A$5,))))))))))))))</f>
        <v>M</v>
      </c>
      <c r="C343" s="35" t="s">
        <v>148</v>
      </c>
      <c r="D343" s="51" t="s">
        <v>38</v>
      </c>
      <c r="E343" s="35" t="s">
        <v>146</v>
      </c>
      <c r="F343" s="44">
        <v>15723.09</v>
      </c>
      <c r="G343" s="36">
        <f>H343/F343</f>
        <v>0.1111111111111111</v>
      </c>
      <c r="H343" s="44">
        <v>1747.01</v>
      </c>
      <c r="I343" s="44"/>
      <c r="J343" s="57">
        <v>0</v>
      </c>
      <c r="K343" s="44">
        <v>1747.01</v>
      </c>
      <c r="L343" s="43">
        <v>40906</v>
      </c>
      <c r="M343" s="28">
        <v>42156</v>
      </c>
      <c r="N343" s="37">
        <f>M343-L343</f>
        <v>1250</v>
      </c>
      <c r="O343" s="38">
        <f>K343/N343</f>
        <v>1.397608</v>
      </c>
    </row>
    <row r="344" spans="1:15" x14ac:dyDescent="0.25">
      <c r="A344" s="35">
        <v>2015</v>
      </c>
      <c r="B344" s="26" t="str">
        <f>IF(AND($F344&gt;='2016 Overview'!$B$18,$F344&lt;='2016 Overview'!$C$18),'2016 Overview'!$A$18,IF(AND($F344&gt;='2016 Overview'!$B$17,$F344&lt;='2016 Overview'!$C$17),'2016 Overview'!$A$17, IF(AND($F344&gt;='2016 Overview'!$B$16,$F344&lt;='2016 Overview'!$C$16),'2016 Overview'!$A$16, IF(AND($F344&gt;='2016 Overview'!$B$15,$F344&lt;='2016 Overview'!$C$15),'2016 Overview'!$A$15, IF(AND($F344&gt;='2016 Overview'!$B$14,$F344&lt;='2016 Overview'!$C$14),'2016 Overview'!$A$14, IF(AND($F344&gt;='2016 Overview'!$B$13,$F344&lt;='2016 Overview'!$C$13),'2016 Overview'!$A$13, IF(AND($F344&gt;='2016 Overview'!$B$12,$F344&lt;='2016 Overview'!$C$12),'2016 Overview'!$A$12,IF(AND($F344&gt;='2016 Overview'!$B$11,$F344&lt;='2016 Overview'!$C$11),'2016 Overview'!$A$11,IF(AND($F344&gt;='2016 Overview'!$B$10,$F344&lt;='2016 Overview'!$C$10),'2016 Overview'!$A$10,IF(AND($F344&gt;='2016 Overview'!$B$9,$F344&lt;='2016 Overview'!$C$9),'2016 Overview'!$A$9,IF(AND($F344&gt;='2016 Overview'!$B$8,$F344&lt;='2016 Overview'!$C$8),'2016 Overview'!$A$7,IF(AND($F344&gt;='2016 Overview'!$B$7,$F344&lt;='2016 Overview'!$C$7),'2016 Overview'!$A$7,IF(AND($F344&gt;='2016 Overview'!$B$6,$F344&lt;='2016 Overview'!$C$6),'2016 Overview'!$A$6,IF(AND($F344&gt;='2016 Overview'!$B$5,$F344&lt;='2016 Overview'!$C$5),'2016 Overview'!$A$5,))))))))))))))</f>
        <v>M</v>
      </c>
      <c r="C344" s="35" t="s">
        <v>148</v>
      </c>
      <c r="D344" s="51" t="s">
        <v>38</v>
      </c>
      <c r="E344" s="35" t="s">
        <v>146</v>
      </c>
      <c r="F344" s="44">
        <v>11250</v>
      </c>
      <c r="G344" s="36">
        <f>H344/F344</f>
        <v>0.1111111111111111</v>
      </c>
      <c r="H344" s="44">
        <v>1250</v>
      </c>
      <c r="I344" s="44"/>
      <c r="J344" s="57">
        <v>0</v>
      </c>
      <c r="K344" s="44">
        <v>1250</v>
      </c>
      <c r="L344" s="43">
        <v>42047</v>
      </c>
      <c r="M344" s="28">
        <v>42156</v>
      </c>
      <c r="N344" s="37">
        <f>M344-L344</f>
        <v>109</v>
      </c>
      <c r="O344" s="38">
        <f>K344/N344</f>
        <v>11.467889908256881</v>
      </c>
    </row>
    <row r="345" spans="1:15" x14ac:dyDescent="0.25">
      <c r="A345" s="35">
        <v>2015</v>
      </c>
      <c r="B345" s="26" t="str">
        <f>IF(AND($F345&gt;='2016 Overview'!$B$18,$F345&lt;='2016 Overview'!$C$18),'2016 Overview'!$A$18,IF(AND($F345&gt;='2016 Overview'!$B$17,$F345&lt;='2016 Overview'!$C$17),'2016 Overview'!$A$17, IF(AND($F345&gt;='2016 Overview'!$B$16,$F345&lt;='2016 Overview'!$C$16),'2016 Overview'!$A$16, IF(AND($F345&gt;='2016 Overview'!$B$15,$F345&lt;='2016 Overview'!$C$15),'2016 Overview'!$A$15, IF(AND($F345&gt;='2016 Overview'!$B$14,$F345&lt;='2016 Overview'!$C$14),'2016 Overview'!$A$14, IF(AND($F345&gt;='2016 Overview'!$B$13,$F345&lt;='2016 Overview'!$C$13),'2016 Overview'!$A$13, IF(AND($F345&gt;='2016 Overview'!$B$12,$F345&lt;='2016 Overview'!$C$12),'2016 Overview'!$A$12,IF(AND($F345&gt;='2016 Overview'!$B$11,$F345&lt;='2016 Overview'!$C$11),'2016 Overview'!$A$11,IF(AND($F345&gt;='2016 Overview'!$B$10,$F345&lt;='2016 Overview'!$C$10),'2016 Overview'!$A$10,IF(AND($F345&gt;='2016 Overview'!$B$9,$F345&lt;='2016 Overview'!$C$9),'2016 Overview'!$A$9,IF(AND($F345&gt;='2016 Overview'!$B$8,$F345&lt;='2016 Overview'!$C$8),'2016 Overview'!$A$7,IF(AND($F345&gt;='2016 Overview'!$B$7,$F345&lt;='2016 Overview'!$C$7),'2016 Overview'!$A$7,IF(AND($F345&gt;='2016 Overview'!$B$6,$F345&lt;='2016 Overview'!$C$6),'2016 Overview'!$A$6,IF(AND($F345&gt;='2016 Overview'!$B$5,$F345&lt;='2016 Overview'!$C$5),'2016 Overview'!$A$5,))))))))))))))</f>
        <v>M</v>
      </c>
      <c r="C345" s="35" t="s">
        <v>148</v>
      </c>
      <c r="D345" s="51" t="s">
        <v>38</v>
      </c>
      <c r="E345" s="35" t="s">
        <v>146</v>
      </c>
      <c r="F345" s="44">
        <v>10000</v>
      </c>
      <c r="G345" s="36">
        <f>H345/F345</f>
        <v>9.7500000000000003E-2</v>
      </c>
      <c r="H345" s="44">
        <v>975</v>
      </c>
      <c r="I345" s="44"/>
      <c r="J345" s="57">
        <v>0</v>
      </c>
      <c r="K345" s="44">
        <v>975</v>
      </c>
      <c r="L345" s="43">
        <v>41852</v>
      </c>
      <c r="M345" s="28">
        <v>42156</v>
      </c>
      <c r="N345" s="37">
        <f>M345-L345</f>
        <v>304</v>
      </c>
      <c r="O345" s="38">
        <f>K345/N345</f>
        <v>3.2072368421052633</v>
      </c>
    </row>
    <row r="346" spans="1:15" x14ac:dyDescent="0.25">
      <c r="A346" s="35">
        <v>2015</v>
      </c>
      <c r="B346" s="26" t="str">
        <f>IF(AND($F346&gt;='2016 Overview'!$B$18,$F346&lt;='2016 Overview'!$C$18),'2016 Overview'!$A$18,IF(AND($F346&gt;='2016 Overview'!$B$17,$F346&lt;='2016 Overview'!$C$17),'2016 Overview'!$A$17, IF(AND($F346&gt;='2016 Overview'!$B$16,$F346&lt;='2016 Overview'!$C$16),'2016 Overview'!$A$16, IF(AND($F346&gt;='2016 Overview'!$B$15,$F346&lt;='2016 Overview'!$C$15),'2016 Overview'!$A$15, IF(AND($F346&gt;='2016 Overview'!$B$14,$F346&lt;='2016 Overview'!$C$14),'2016 Overview'!$A$14, IF(AND($F346&gt;='2016 Overview'!$B$13,$F346&lt;='2016 Overview'!$C$13),'2016 Overview'!$A$13, IF(AND($F346&gt;='2016 Overview'!$B$12,$F346&lt;='2016 Overview'!$C$12),'2016 Overview'!$A$12,IF(AND($F346&gt;='2016 Overview'!$B$11,$F346&lt;='2016 Overview'!$C$11),'2016 Overview'!$A$11,IF(AND($F346&gt;='2016 Overview'!$B$10,$F346&lt;='2016 Overview'!$C$10),'2016 Overview'!$A$10,IF(AND($F346&gt;='2016 Overview'!$B$9,$F346&lt;='2016 Overview'!$C$9),'2016 Overview'!$A$9,IF(AND($F346&gt;='2016 Overview'!$B$8,$F346&lt;='2016 Overview'!$C$8),'2016 Overview'!$A$7,IF(AND($F346&gt;='2016 Overview'!$B$7,$F346&lt;='2016 Overview'!$C$7),'2016 Overview'!$A$7,IF(AND($F346&gt;='2016 Overview'!$B$6,$F346&lt;='2016 Overview'!$C$6),'2016 Overview'!$A$6,IF(AND($F346&gt;='2016 Overview'!$B$5,$F346&lt;='2016 Overview'!$C$5),'2016 Overview'!$A$5,))))))))))))))</f>
        <v>N</v>
      </c>
      <c r="C346" s="35" t="s">
        <v>148</v>
      </c>
      <c r="D346" s="26"/>
      <c r="E346" s="35" t="s">
        <v>146</v>
      </c>
      <c r="F346" s="44">
        <v>8300</v>
      </c>
      <c r="G346" s="36">
        <f>H346/F346</f>
        <v>0.33333253012048192</v>
      </c>
      <c r="H346" s="44">
        <v>2766.66</v>
      </c>
      <c r="I346" s="44"/>
      <c r="J346" s="57">
        <v>-800</v>
      </c>
      <c r="K346" s="44">
        <v>1966.6599999999999</v>
      </c>
      <c r="L346" s="43">
        <v>41479</v>
      </c>
      <c r="M346" s="28">
        <v>42156</v>
      </c>
      <c r="N346" s="37">
        <f>M346-L346</f>
        <v>677</v>
      </c>
      <c r="O346" s="38">
        <f>K346/N346</f>
        <v>2.9049630723781386</v>
      </c>
    </row>
    <row r="347" spans="1:15" x14ac:dyDescent="0.25">
      <c r="A347" s="35">
        <v>2015</v>
      </c>
      <c r="B347" s="26" t="str">
        <f>IF(AND($F347&gt;='2016 Overview'!$B$18,$F347&lt;='2016 Overview'!$C$18),'2016 Overview'!$A$18,IF(AND($F347&gt;='2016 Overview'!$B$17,$F347&lt;='2016 Overview'!$C$17),'2016 Overview'!$A$17, IF(AND($F347&gt;='2016 Overview'!$B$16,$F347&lt;='2016 Overview'!$C$16),'2016 Overview'!$A$16, IF(AND($F347&gt;='2016 Overview'!$B$15,$F347&lt;='2016 Overview'!$C$15),'2016 Overview'!$A$15, IF(AND($F347&gt;='2016 Overview'!$B$14,$F347&lt;='2016 Overview'!$C$14),'2016 Overview'!$A$14, IF(AND($F347&gt;='2016 Overview'!$B$13,$F347&lt;='2016 Overview'!$C$13),'2016 Overview'!$A$13, IF(AND($F347&gt;='2016 Overview'!$B$12,$F347&lt;='2016 Overview'!$C$12),'2016 Overview'!$A$12,IF(AND($F347&gt;='2016 Overview'!$B$11,$F347&lt;='2016 Overview'!$C$11),'2016 Overview'!$A$11,IF(AND($F347&gt;='2016 Overview'!$B$10,$F347&lt;='2016 Overview'!$C$10),'2016 Overview'!$A$10,IF(AND($F347&gt;='2016 Overview'!$B$9,$F347&lt;='2016 Overview'!$C$9),'2016 Overview'!$A$9,IF(AND($F347&gt;='2016 Overview'!$B$8,$F347&lt;='2016 Overview'!$C$8),'2016 Overview'!$A$7,IF(AND($F347&gt;='2016 Overview'!$B$7,$F347&lt;='2016 Overview'!$C$7),'2016 Overview'!$A$7,IF(AND($F347&gt;='2016 Overview'!$B$6,$F347&lt;='2016 Overview'!$C$6),'2016 Overview'!$A$6,IF(AND($F347&gt;='2016 Overview'!$B$5,$F347&lt;='2016 Overview'!$C$5),'2016 Overview'!$A$5,))))))))))))))</f>
        <v>N</v>
      </c>
      <c r="C347" s="35" t="s">
        <v>148</v>
      </c>
      <c r="D347" s="26"/>
      <c r="E347" s="35" t="s">
        <v>146</v>
      </c>
      <c r="F347" s="44">
        <v>7612.51</v>
      </c>
      <c r="G347" s="36">
        <f>H347/F347</f>
        <v>0.33333289545760858</v>
      </c>
      <c r="H347" s="44">
        <v>2537.5</v>
      </c>
      <c r="I347" s="44"/>
      <c r="J347" s="57">
        <v>0</v>
      </c>
      <c r="K347" s="44">
        <v>2537.5</v>
      </c>
      <c r="L347" s="43">
        <v>41887</v>
      </c>
      <c r="M347" s="28">
        <v>42156</v>
      </c>
      <c r="N347" s="37">
        <f>M347-L347</f>
        <v>269</v>
      </c>
      <c r="O347" s="38">
        <f>K347/N347</f>
        <v>9.4330855018587361</v>
      </c>
    </row>
    <row r="348" spans="1:15" x14ac:dyDescent="0.25">
      <c r="A348" s="35">
        <v>2016</v>
      </c>
      <c r="B348" s="26" t="str">
        <f>IF(AND($F348&gt;='2016 Overview'!$B$18,$F348&lt;='2016 Overview'!$C$18),'2016 Overview'!$A$18,IF(AND($F348&gt;='2016 Overview'!$B$17,$F348&lt;='2016 Overview'!$C$17),'2016 Overview'!$A$17, IF(AND($F348&gt;='2016 Overview'!$B$16,$F348&lt;='2016 Overview'!$C$16),'2016 Overview'!$A$16, IF(AND($F348&gt;='2016 Overview'!$B$15,$F348&lt;='2016 Overview'!$C$15),'2016 Overview'!$A$15, IF(AND($F348&gt;='2016 Overview'!$B$14,$F348&lt;='2016 Overview'!$C$14),'2016 Overview'!$A$14, IF(AND($F348&gt;='2016 Overview'!$B$13,$F348&lt;='2016 Overview'!$C$13),'2016 Overview'!$A$13, IF(AND($F348&gt;='2016 Overview'!$B$12,$F348&lt;='2016 Overview'!$C$12),'2016 Overview'!$A$12,IF(AND($F348&gt;='2016 Overview'!$B$11,$F348&lt;='2016 Overview'!$C$11),'2016 Overview'!$A$11,IF(AND($F348&gt;='2016 Overview'!$B$10,$F348&lt;='2016 Overview'!$C$10),'2016 Overview'!$A$10,IF(AND($F348&gt;='2016 Overview'!$B$9,$F348&lt;='2016 Overview'!$C$9),'2016 Overview'!$A$9,IF(AND($F348&gt;='2016 Overview'!$B$8,$F348&lt;='2016 Overview'!$C$8),'2016 Overview'!$A$7,IF(AND($F348&gt;='2016 Overview'!$B$7,$F348&lt;='2016 Overview'!$C$7),'2016 Overview'!$A$7,IF(AND($F348&gt;='2016 Overview'!$B$6,$F348&lt;='2016 Overview'!$C$6),'2016 Overview'!$A$6,IF(AND($F348&gt;='2016 Overview'!$B$5,$F348&lt;='2016 Overview'!$C$5),'2016 Overview'!$A$5,))))))))))))))</f>
        <v>L</v>
      </c>
      <c r="C348" s="35" t="s">
        <v>148</v>
      </c>
      <c r="D348" s="26"/>
      <c r="E348" s="35" t="s">
        <v>146</v>
      </c>
      <c r="F348" s="27">
        <v>40000.35</v>
      </c>
      <c r="G348" s="36">
        <f>H348/F348</f>
        <v>0.33333333333333337</v>
      </c>
      <c r="H348" s="27">
        <v>13333.45</v>
      </c>
      <c r="I348" s="27"/>
      <c r="J348" s="27">
        <v>-5000.12</v>
      </c>
      <c r="K348" s="27">
        <f>SUM(H348-J348)</f>
        <v>18333.57</v>
      </c>
      <c r="L348" s="28">
        <v>41892</v>
      </c>
      <c r="M348" s="28">
        <v>42373</v>
      </c>
      <c r="N348" s="37">
        <f>M348-L348</f>
        <v>481</v>
      </c>
      <c r="O348" s="38">
        <f>K348/N348</f>
        <v>38.115530145530144</v>
      </c>
    </row>
    <row r="349" spans="1:15" x14ac:dyDescent="0.25">
      <c r="A349" s="35">
        <v>2016</v>
      </c>
      <c r="B349" s="26" t="str">
        <f>IF(AND($F349&gt;='2016 Overview'!$B$18,$F349&lt;='2016 Overview'!$C$18),'2016 Overview'!$A$18,IF(AND($F349&gt;='2016 Overview'!$B$17,$F349&lt;='2016 Overview'!$C$17),'2016 Overview'!$A$17, IF(AND($F349&gt;='2016 Overview'!$B$16,$F349&lt;='2016 Overview'!$C$16),'2016 Overview'!$A$16, IF(AND($F349&gt;='2016 Overview'!$B$15,$F349&lt;='2016 Overview'!$C$15),'2016 Overview'!$A$15, IF(AND($F349&gt;='2016 Overview'!$B$14,$F349&lt;='2016 Overview'!$C$14),'2016 Overview'!$A$14, IF(AND($F349&gt;='2016 Overview'!$B$13,$F349&lt;='2016 Overview'!$C$13),'2016 Overview'!$A$13, IF(AND($F349&gt;='2016 Overview'!$B$12,$F349&lt;='2016 Overview'!$C$12),'2016 Overview'!$A$12,IF(AND($F349&gt;='2016 Overview'!$B$11,$F349&lt;='2016 Overview'!$C$11),'2016 Overview'!$A$11,IF(AND($F349&gt;='2016 Overview'!$B$10,$F349&lt;='2016 Overview'!$C$10),'2016 Overview'!$A$10,IF(AND($F349&gt;='2016 Overview'!$B$9,$F349&lt;='2016 Overview'!$C$9),'2016 Overview'!$A$9,IF(AND($F349&gt;='2016 Overview'!$B$8,$F349&lt;='2016 Overview'!$C$8),'2016 Overview'!$A$7,IF(AND($F349&gt;='2016 Overview'!$B$7,$F349&lt;='2016 Overview'!$C$7),'2016 Overview'!$A$7,IF(AND($F349&gt;='2016 Overview'!$B$6,$F349&lt;='2016 Overview'!$C$6),'2016 Overview'!$A$6,IF(AND($F349&gt;='2016 Overview'!$B$5,$F349&lt;='2016 Overview'!$C$5),'2016 Overview'!$A$5,))))))))))))))</f>
        <v>M</v>
      </c>
      <c r="C349" s="35" t="s">
        <v>148</v>
      </c>
      <c r="D349" s="26"/>
      <c r="E349" s="35" t="s">
        <v>146</v>
      </c>
      <c r="F349" s="27">
        <v>21500</v>
      </c>
      <c r="G349" s="36">
        <f>H349/F349</f>
        <v>0.33333302325581393</v>
      </c>
      <c r="H349" s="27">
        <v>7166.66</v>
      </c>
      <c r="I349" s="27"/>
      <c r="J349" s="27">
        <v>-598.54999999999995</v>
      </c>
      <c r="K349" s="27">
        <f>SUM(H349-J349)</f>
        <v>7765.21</v>
      </c>
      <c r="L349" s="28">
        <v>41915</v>
      </c>
      <c r="M349" s="28">
        <v>42376</v>
      </c>
      <c r="N349" s="37">
        <f>M349-L349</f>
        <v>461</v>
      </c>
      <c r="O349" s="38">
        <f>K349/N349</f>
        <v>16.844273318872016</v>
      </c>
    </row>
    <row r="350" spans="1:15" x14ac:dyDescent="0.25">
      <c r="A350" s="35">
        <v>2016</v>
      </c>
      <c r="B350" s="26" t="str">
        <f>IF(AND($F350&gt;='2016 Overview'!$B$18,$F350&lt;='2016 Overview'!$C$18),'2016 Overview'!$A$18,IF(AND($F350&gt;='2016 Overview'!$B$17,$F350&lt;='2016 Overview'!$C$17),'2016 Overview'!$A$17, IF(AND($F350&gt;='2016 Overview'!$B$16,$F350&lt;='2016 Overview'!$C$16),'2016 Overview'!$A$16, IF(AND($F350&gt;='2016 Overview'!$B$15,$F350&lt;='2016 Overview'!$C$15),'2016 Overview'!$A$15, IF(AND($F350&gt;='2016 Overview'!$B$14,$F350&lt;='2016 Overview'!$C$14),'2016 Overview'!$A$14, IF(AND($F350&gt;='2016 Overview'!$B$13,$F350&lt;='2016 Overview'!$C$13),'2016 Overview'!$A$13, IF(AND($F350&gt;='2016 Overview'!$B$12,$F350&lt;='2016 Overview'!$C$12),'2016 Overview'!$A$12,IF(AND($F350&gt;='2016 Overview'!$B$11,$F350&lt;='2016 Overview'!$C$11),'2016 Overview'!$A$11,IF(AND($F350&gt;='2016 Overview'!$B$10,$F350&lt;='2016 Overview'!$C$10),'2016 Overview'!$A$10,IF(AND($F350&gt;='2016 Overview'!$B$9,$F350&lt;='2016 Overview'!$C$9),'2016 Overview'!$A$9,IF(AND($F350&gt;='2016 Overview'!$B$8,$F350&lt;='2016 Overview'!$C$8),'2016 Overview'!$A$7,IF(AND($F350&gt;='2016 Overview'!$B$7,$F350&lt;='2016 Overview'!$C$7),'2016 Overview'!$A$7,IF(AND($F350&gt;='2016 Overview'!$B$6,$F350&lt;='2016 Overview'!$C$6),'2016 Overview'!$A$6,IF(AND($F350&gt;='2016 Overview'!$B$5,$F350&lt;='2016 Overview'!$C$5),'2016 Overview'!$A$5,))))))))))))))</f>
        <v>I</v>
      </c>
      <c r="C350" s="35" t="s">
        <v>148</v>
      </c>
      <c r="D350" s="51" t="s">
        <v>38</v>
      </c>
      <c r="E350" s="35" t="s">
        <v>146</v>
      </c>
      <c r="F350" s="27">
        <f>H350*3</f>
        <v>104401.26000000001</v>
      </c>
      <c r="G350" s="36">
        <f>H350/F350</f>
        <v>0.33333333333333337</v>
      </c>
      <c r="H350" s="27">
        <f>I350+K350</f>
        <v>34800.420000000006</v>
      </c>
      <c r="I350" s="27">
        <f>K350*2</f>
        <v>23200.280000000002</v>
      </c>
      <c r="J350" s="27"/>
      <c r="K350" s="27">
        <f>370.37+11229.77</f>
        <v>11600.140000000001</v>
      </c>
      <c r="L350" s="28" t="s">
        <v>105</v>
      </c>
      <c r="M350" s="28" t="s">
        <v>106</v>
      </c>
      <c r="N350" s="37">
        <f>M350-L350</f>
        <v>224</v>
      </c>
      <c r="O350" s="38">
        <f>K350/N350</f>
        <v>51.786339285714291</v>
      </c>
    </row>
    <row r="351" spans="1:15" x14ac:dyDescent="0.25">
      <c r="A351" s="35">
        <v>2016</v>
      </c>
      <c r="B351" s="26" t="str">
        <f>IF(AND($F351&gt;='2016 Overview'!$B$18,$F351&lt;='2016 Overview'!$C$18),'2016 Overview'!$A$18,IF(AND($F351&gt;='2016 Overview'!$B$17,$F351&lt;='2016 Overview'!$C$17),'2016 Overview'!$A$17, IF(AND($F351&gt;='2016 Overview'!$B$16,$F351&lt;='2016 Overview'!$C$16),'2016 Overview'!$A$16, IF(AND($F351&gt;='2016 Overview'!$B$15,$F351&lt;='2016 Overview'!$C$15),'2016 Overview'!$A$15, IF(AND($F351&gt;='2016 Overview'!$B$14,$F351&lt;='2016 Overview'!$C$14),'2016 Overview'!$A$14, IF(AND($F351&gt;='2016 Overview'!$B$13,$F351&lt;='2016 Overview'!$C$13),'2016 Overview'!$A$13, IF(AND($F351&gt;='2016 Overview'!$B$12,$F351&lt;='2016 Overview'!$C$12),'2016 Overview'!$A$12,IF(AND($F351&gt;='2016 Overview'!$B$11,$F351&lt;='2016 Overview'!$C$11),'2016 Overview'!$A$11,IF(AND($F351&gt;='2016 Overview'!$B$10,$F351&lt;='2016 Overview'!$C$10),'2016 Overview'!$A$10,IF(AND($F351&gt;='2016 Overview'!$B$9,$F351&lt;='2016 Overview'!$C$9),'2016 Overview'!$A$9,IF(AND($F351&gt;='2016 Overview'!$B$8,$F351&lt;='2016 Overview'!$C$8),'2016 Overview'!$A$7,IF(AND($F351&gt;='2016 Overview'!$B$7,$F351&lt;='2016 Overview'!$C$7),'2016 Overview'!$A$7,IF(AND($F351&gt;='2016 Overview'!$B$6,$F351&lt;='2016 Overview'!$C$6),'2016 Overview'!$A$6,IF(AND($F351&gt;='2016 Overview'!$B$5,$F351&lt;='2016 Overview'!$C$5),'2016 Overview'!$A$5,))))))))))))))</f>
        <v>M</v>
      </c>
      <c r="C351" s="35" t="s">
        <v>148</v>
      </c>
      <c r="D351" s="26"/>
      <c r="E351" s="35" t="s">
        <v>146</v>
      </c>
      <c r="F351" s="27">
        <v>15000</v>
      </c>
      <c r="G351" s="36">
        <f>H351/F351</f>
        <v>0.33333333333333331</v>
      </c>
      <c r="H351" s="27">
        <v>5000</v>
      </c>
      <c r="I351" s="27"/>
      <c r="J351" s="27">
        <v>-3333.33</v>
      </c>
      <c r="K351" s="27">
        <f>SUM(H351-J351)</f>
        <v>8333.33</v>
      </c>
      <c r="L351" s="28">
        <v>40763</v>
      </c>
      <c r="M351" s="28">
        <v>42377</v>
      </c>
      <c r="N351" s="37">
        <f>M351-L351</f>
        <v>1614</v>
      </c>
      <c r="O351" s="38">
        <f>K351/N351</f>
        <v>5.1631536555142503</v>
      </c>
    </row>
    <row r="352" spans="1:15" x14ac:dyDescent="0.25">
      <c r="A352" s="35">
        <v>2016</v>
      </c>
      <c r="B352" s="26" t="str">
        <f>IF(AND($F352&gt;='2016 Overview'!$B$18,$F352&lt;='2016 Overview'!$C$18),'2016 Overview'!$A$18,IF(AND($F352&gt;='2016 Overview'!$B$17,$F352&lt;='2016 Overview'!$C$17),'2016 Overview'!$A$17, IF(AND($F352&gt;='2016 Overview'!$B$16,$F352&lt;='2016 Overview'!$C$16),'2016 Overview'!$A$16, IF(AND($F352&gt;='2016 Overview'!$B$15,$F352&lt;='2016 Overview'!$C$15),'2016 Overview'!$A$15, IF(AND($F352&gt;='2016 Overview'!$B$14,$F352&lt;='2016 Overview'!$C$14),'2016 Overview'!$A$14, IF(AND($F352&gt;='2016 Overview'!$B$13,$F352&lt;='2016 Overview'!$C$13),'2016 Overview'!$A$13, IF(AND($F352&gt;='2016 Overview'!$B$12,$F352&lt;='2016 Overview'!$C$12),'2016 Overview'!$A$12,IF(AND($F352&gt;='2016 Overview'!$B$11,$F352&lt;='2016 Overview'!$C$11),'2016 Overview'!$A$11,IF(AND($F352&gt;='2016 Overview'!$B$10,$F352&lt;='2016 Overview'!$C$10),'2016 Overview'!$A$10,IF(AND($F352&gt;='2016 Overview'!$B$9,$F352&lt;='2016 Overview'!$C$9),'2016 Overview'!$A$9,IF(AND($F352&gt;='2016 Overview'!$B$8,$F352&lt;='2016 Overview'!$C$8),'2016 Overview'!$A$7,IF(AND($F352&gt;='2016 Overview'!$B$7,$F352&lt;='2016 Overview'!$C$7),'2016 Overview'!$A$7,IF(AND($F352&gt;='2016 Overview'!$B$6,$F352&lt;='2016 Overview'!$C$6),'2016 Overview'!$A$6,IF(AND($F352&gt;='2016 Overview'!$B$5,$F352&lt;='2016 Overview'!$C$5),'2016 Overview'!$A$5,))))))))))))))</f>
        <v>L</v>
      </c>
      <c r="C352" s="35" t="s">
        <v>148</v>
      </c>
      <c r="D352" s="26"/>
      <c r="E352" s="35" t="s">
        <v>146</v>
      </c>
      <c r="F352" s="27">
        <v>47500</v>
      </c>
      <c r="G352" s="36">
        <f>H352/F352</f>
        <v>0.33333326315789474</v>
      </c>
      <c r="H352" s="27">
        <v>15833.33</v>
      </c>
      <c r="I352" s="27"/>
      <c r="J352" s="27">
        <v>-2000</v>
      </c>
      <c r="K352" s="27">
        <f>SUM(H352-J352)</f>
        <v>17833.330000000002</v>
      </c>
      <c r="L352" s="28">
        <v>41586</v>
      </c>
      <c r="M352" s="28">
        <v>42384</v>
      </c>
      <c r="N352" s="37">
        <f>M352-L352</f>
        <v>798</v>
      </c>
      <c r="O352" s="38">
        <f>K352/N352</f>
        <v>22.347531328320805</v>
      </c>
    </row>
    <row r="353" spans="1:15" x14ac:dyDescent="0.25">
      <c r="A353" s="35">
        <v>2016</v>
      </c>
      <c r="B353" s="26" t="str">
        <f>IF(AND($F353&gt;='2016 Overview'!$B$18,$F353&lt;='2016 Overview'!$C$18),'2016 Overview'!$A$18,IF(AND($F353&gt;='2016 Overview'!$B$17,$F353&lt;='2016 Overview'!$C$17),'2016 Overview'!$A$17, IF(AND($F353&gt;='2016 Overview'!$B$16,$F353&lt;='2016 Overview'!$C$16),'2016 Overview'!$A$16, IF(AND($F353&gt;='2016 Overview'!$B$15,$F353&lt;='2016 Overview'!$C$15),'2016 Overview'!$A$15, IF(AND($F353&gt;='2016 Overview'!$B$14,$F353&lt;='2016 Overview'!$C$14),'2016 Overview'!$A$14, IF(AND($F353&gt;='2016 Overview'!$B$13,$F353&lt;='2016 Overview'!$C$13),'2016 Overview'!$A$13, IF(AND($F353&gt;='2016 Overview'!$B$12,$F353&lt;='2016 Overview'!$C$12),'2016 Overview'!$A$12,IF(AND($F353&gt;='2016 Overview'!$B$11,$F353&lt;='2016 Overview'!$C$11),'2016 Overview'!$A$11,IF(AND($F353&gt;='2016 Overview'!$B$10,$F353&lt;='2016 Overview'!$C$10),'2016 Overview'!$A$10,IF(AND($F353&gt;='2016 Overview'!$B$9,$F353&lt;='2016 Overview'!$C$9),'2016 Overview'!$A$9,IF(AND($F353&gt;='2016 Overview'!$B$8,$F353&lt;='2016 Overview'!$C$8),'2016 Overview'!$A$7,IF(AND($F353&gt;='2016 Overview'!$B$7,$F353&lt;='2016 Overview'!$C$7),'2016 Overview'!$A$7,IF(AND($F353&gt;='2016 Overview'!$B$6,$F353&lt;='2016 Overview'!$C$6),'2016 Overview'!$A$6,IF(AND($F353&gt;='2016 Overview'!$B$5,$F353&lt;='2016 Overview'!$C$5),'2016 Overview'!$A$5,))))))))))))))</f>
        <v>L</v>
      </c>
      <c r="C353" s="35" t="s">
        <v>148</v>
      </c>
      <c r="D353" s="26"/>
      <c r="E353" s="35" t="s">
        <v>146</v>
      </c>
      <c r="F353" s="27">
        <v>42000</v>
      </c>
      <c r="G353" s="36">
        <f>H353/F353</f>
        <v>0.33333333333333331</v>
      </c>
      <c r="H353" s="27">
        <v>14000</v>
      </c>
      <c r="I353" s="27"/>
      <c r="J353" s="27">
        <v>0</v>
      </c>
      <c r="K353" s="27">
        <f>SUM(H353-J353)</f>
        <v>14000</v>
      </c>
      <c r="L353" s="28">
        <v>41872</v>
      </c>
      <c r="M353" s="28">
        <v>42389</v>
      </c>
      <c r="N353" s="37">
        <f>M353-L353</f>
        <v>517</v>
      </c>
      <c r="O353" s="38">
        <f>K353/N353</f>
        <v>27.079303675048354</v>
      </c>
    </row>
    <row r="354" spans="1:15" x14ac:dyDescent="0.25">
      <c r="A354" s="35">
        <v>2016</v>
      </c>
      <c r="B354" s="26" t="str">
        <f>IF(AND($F354&gt;='2016 Overview'!$B$18,$F354&lt;='2016 Overview'!$C$18),'2016 Overview'!$A$18,IF(AND($F354&gt;='2016 Overview'!$B$17,$F354&lt;='2016 Overview'!$C$17),'2016 Overview'!$A$17, IF(AND($F354&gt;='2016 Overview'!$B$16,$F354&lt;='2016 Overview'!$C$16),'2016 Overview'!$A$16, IF(AND($F354&gt;='2016 Overview'!$B$15,$F354&lt;='2016 Overview'!$C$15),'2016 Overview'!$A$15, IF(AND($F354&gt;='2016 Overview'!$B$14,$F354&lt;='2016 Overview'!$C$14),'2016 Overview'!$A$14, IF(AND($F354&gt;='2016 Overview'!$B$13,$F354&lt;='2016 Overview'!$C$13),'2016 Overview'!$A$13, IF(AND($F354&gt;='2016 Overview'!$B$12,$F354&lt;='2016 Overview'!$C$12),'2016 Overview'!$A$12,IF(AND($F354&gt;='2016 Overview'!$B$11,$F354&lt;='2016 Overview'!$C$11),'2016 Overview'!$A$11,IF(AND($F354&gt;='2016 Overview'!$B$10,$F354&lt;='2016 Overview'!$C$10),'2016 Overview'!$A$10,IF(AND($F354&gt;='2016 Overview'!$B$9,$F354&lt;='2016 Overview'!$C$9),'2016 Overview'!$A$9,IF(AND($F354&gt;='2016 Overview'!$B$8,$F354&lt;='2016 Overview'!$C$8),'2016 Overview'!$A$7,IF(AND($F354&gt;='2016 Overview'!$B$7,$F354&lt;='2016 Overview'!$C$7),'2016 Overview'!$A$7,IF(AND($F354&gt;='2016 Overview'!$B$6,$F354&lt;='2016 Overview'!$C$6),'2016 Overview'!$A$6,IF(AND($F354&gt;='2016 Overview'!$B$5,$F354&lt;='2016 Overview'!$C$5),'2016 Overview'!$A$5,))))))))))))))</f>
        <v>J</v>
      </c>
      <c r="C354" s="35" t="s">
        <v>148</v>
      </c>
      <c r="D354" s="26"/>
      <c r="E354" s="35" t="s">
        <v>146</v>
      </c>
      <c r="F354" s="27">
        <v>99000</v>
      </c>
      <c r="G354" s="36">
        <f>H354/F354</f>
        <v>0.33333333333333331</v>
      </c>
      <c r="H354" s="27">
        <v>33000</v>
      </c>
      <c r="I354" s="27"/>
      <c r="J354" s="27">
        <v>0</v>
      </c>
      <c r="K354" s="27">
        <f>SUM(H354-J354)</f>
        <v>33000</v>
      </c>
      <c r="L354" s="28">
        <v>41830</v>
      </c>
      <c r="M354" s="28">
        <v>42391</v>
      </c>
      <c r="N354" s="37">
        <f>M354-L354</f>
        <v>561</v>
      </c>
      <c r="O354" s="38">
        <f>K354/N354</f>
        <v>58.823529411764703</v>
      </c>
    </row>
    <row r="355" spans="1:15" x14ac:dyDescent="0.25">
      <c r="A355" s="35">
        <v>2016</v>
      </c>
      <c r="B355" s="26" t="str">
        <f>IF(AND($F355&gt;='2016 Overview'!$B$18,$F355&lt;='2016 Overview'!$C$18),'2016 Overview'!$A$18,IF(AND($F355&gt;='2016 Overview'!$B$17,$F355&lt;='2016 Overview'!$C$17),'2016 Overview'!$A$17, IF(AND($F355&gt;='2016 Overview'!$B$16,$F355&lt;='2016 Overview'!$C$16),'2016 Overview'!$A$16, IF(AND($F355&gt;='2016 Overview'!$B$15,$F355&lt;='2016 Overview'!$C$15),'2016 Overview'!$A$15, IF(AND($F355&gt;='2016 Overview'!$B$14,$F355&lt;='2016 Overview'!$C$14),'2016 Overview'!$A$14, IF(AND($F355&gt;='2016 Overview'!$B$13,$F355&lt;='2016 Overview'!$C$13),'2016 Overview'!$A$13, IF(AND($F355&gt;='2016 Overview'!$B$12,$F355&lt;='2016 Overview'!$C$12),'2016 Overview'!$A$12,IF(AND($F355&gt;='2016 Overview'!$B$11,$F355&lt;='2016 Overview'!$C$11),'2016 Overview'!$A$11,IF(AND($F355&gt;='2016 Overview'!$B$10,$F355&lt;='2016 Overview'!$C$10),'2016 Overview'!$A$10,IF(AND($F355&gt;='2016 Overview'!$B$9,$F355&lt;='2016 Overview'!$C$9),'2016 Overview'!$A$9,IF(AND($F355&gt;='2016 Overview'!$B$8,$F355&lt;='2016 Overview'!$C$8),'2016 Overview'!$A$7,IF(AND($F355&gt;='2016 Overview'!$B$7,$F355&lt;='2016 Overview'!$C$7),'2016 Overview'!$A$7,IF(AND($F355&gt;='2016 Overview'!$B$6,$F355&lt;='2016 Overview'!$C$6),'2016 Overview'!$A$6,IF(AND($F355&gt;='2016 Overview'!$B$5,$F355&lt;='2016 Overview'!$C$5),'2016 Overview'!$A$5,))))))))))))))</f>
        <v>D</v>
      </c>
      <c r="C355" s="35" t="s">
        <v>148</v>
      </c>
      <c r="D355" s="26"/>
      <c r="E355" s="35" t="s">
        <v>146</v>
      </c>
      <c r="F355" s="27">
        <v>1210000</v>
      </c>
      <c r="G355" s="36">
        <f>H355/F355</f>
        <v>0.33057851239669422</v>
      </c>
      <c r="H355" s="27">
        <v>400000</v>
      </c>
      <c r="I355" s="27"/>
      <c r="J355" s="27">
        <v>0</v>
      </c>
      <c r="K355" s="27">
        <v>400000</v>
      </c>
      <c r="L355" s="28">
        <v>41946</v>
      </c>
      <c r="M355" s="28">
        <v>42395</v>
      </c>
      <c r="N355" s="37">
        <f>M355-L355</f>
        <v>449</v>
      </c>
      <c r="O355" s="38">
        <f>K355/N355</f>
        <v>890.86859688195989</v>
      </c>
    </row>
    <row r="356" spans="1:15" x14ac:dyDescent="0.25">
      <c r="A356" s="35">
        <v>2016</v>
      </c>
      <c r="B356" s="26" t="str">
        <f>IF(AND($F356&gt;='2016 Overview'!$B$18,$F356&lt;='2016 Overview'!$C$18),'2016 Overview'!$A$18,IF(AND($F356&gt;='2016 Overview'!$B$17,$F356&lt;='2016 Overview'!$C$17),'2016 Overview'!$A$17, IF(AND($F356&gt;='2016 Overview'!$B$16,$F356&lt;='2016 Overview'!$C$16),'2016 Overview'!$A$16, IF(AND($F356&gt;='2016 Overview'!$B$15,$F356&lt;='2016 Overview'!$C$15),'2016 Overview'!$A$15, IF(AND($F356&gt;='2016 Overview'!$B$14,$F356&lt;='2016 Overview'!$C$14),'2016 Overview'!$A$14, IF(AND($F356&gt;='2016 Overview'!$B$13,$F356&lt;='2016 Overview'!$C$13),'2016 Overview'!$A$13, IF(AND($F356&gt;='2016 Overview'!$B$12,$F356&lt;='2016 Overview'!$C$12),'2016 Overview'!$A$12,IF(AND($F356&gt;='2016 Overview'!$B$11,$F356&lt;='2016 Overview'!$C$11),'2016 Overview'!$A$11,IF(AND($F356&gt;='2016 Overview'!$B$10,$F356&lt;='2016 Overview'!$C$10),'2016 Overview'!$A$10,IF(AND($F356&gt;='2016 Overview'!$B$9,$F356&lt;='2016 Overview'!$C$9),'2016 Overview'!$A$9,IF(AND($F356&gt;='2016 Overview'!$B$8,$F356&lt;='2016 Overview'!$C$8),'2016 Overview'!$A$7,IF(AND($F356&gt;='2016 Overview'!$B$7,$F356&lt;='2016 Overview'!$C$7),'2016 Overview'!$A$7,IF(AND($F356&gt;='2016 Overview'!$B$6,$F356&lt;='2016 Overview'!$C$6),'2016 Overview'!$A$6,IF(AND($F356&gt;='2016 Overview'!$B$5,$F356&lt;='2016 Overview'!$C$5),'2016 Overview'!$A$5,))))))))))))))</f>
        <v>I</v>
      </c>
      <c r="C356" s="35" t="s">
        <v>148</v>
      </c>
      <c r="D356" s="26"/>
      <c r="E356" s="35" t="s">
        <v>146</v>
      </c>
      <c r="F356" s="27">
        <v>150000</v>
      </c>
      <c r="G356" s="36">
        <f>H356/F356</f>
        <v>0.33333333333333331</v>
      </c>
      <c r="H356" s="27">
        <v>50000</v>
      </c>
      <c r="I356" s="27"/>
      <c r="J356" s="27">
        <v>0</v>
      </c>
      <c r="K356" s="27">
        <f>SUM(H356-J356)</f>
        <v>50000</v>
      </c>
      <c r="L356" s="28">
        <v>41800</v>
      </c>
      <c r="M356" s="28">
        <v>42397</v>
      </c>
      <c r="N356" s="37">
        <f>M356-L356</f>
        <v>597</v>
      </c>
      <c r="O356" s="38">
        <f>K356/N356</f>
        <v>83.752093802345058</v>
      </c>
    </row>
    <row r="357" spans="1:15" x14ac:dyDescent="0.25">
      <c r="A357" s="35">
        <v>2016</v>
      </c>
      <c r="B357" s="26" t="str">
        <f>IF(AND($F357&gt;='2016 Overview'!$B$18,$F357&lt;='2016 Overview'!$C$18),'2016 Overview'!$A$18,IF(AND($F357&gt;='2016 Overview'!$B$17,$F357&lt;='2016 Overview'!$C$17),'2016 Overview'!$A$17, IF(AND($F357&gt;='2016 Overview'!$B$16,$F357&lt;='2016 Overview'!$C$16),'2016 Overview'!$A$16, IF(AND($F357&gt;='2016 Overview'!$B$15,$F357&lt;='2016 Overview'!$C$15),'2016 Overview'!$A$15, IF(AND($F357&gt;='2016 Overview'!$B$14,$F357&lt;='2016 Overview'!$C$14),'2016 Overview'!$A$14, IF(AND($F357&gt;='2016 Overview'!$B$13,$F357&lt;='2016 Overview'!$C$13),'2016 Overview'!$A$13, IF(AND($F357&gt;='2016 Overview'!$B$12,$F357&lt;='2016 Overview'!$C$12),'2016 Overview'!$A$12,IF(AND($F357&gt;='2016 Overview'!$B$11,$F357&lt;='2016 Overview'!$C$11),'2016 Overview'!$A$11,IF(AND($F357&gt;='2016 Overview'!$B$10,$F357&lt;='2016 Overview'!$C$10),'2016 Overview'!$A$10,IF(AND($F357&gt;='2016 Overview'!$B$9,$F357&lt;='2016 Overview'!$C$9),'2016 Overview'!$A$9,IF(AND($F357&gt;='2016 Overview'!$B$8,$F357&lt;='2016 Overview'!$C$8),'2016 Overview'!$A$7,IF(AND($F357&gt;='2016 Overview'!$B$7,$F357&lt;='2016 Overview'!$C$7),'2016 Overview'!$A$7,IF(AND($F357&gt;='2016 Overview'!$B$6,$F357&lt;='2016 Overview'!$C$6),'2016 Overview'!$A$6,IF(AND($F357&gt;='2016 Overview'!$B$5,$F357&lt;='2016 Overview'!$C$5),'2016 Overview'!$A$5,))))))))))))))</f>
        <v>I</v>
      </c>
      <c r="C357" s="35" t="s">
        <v>148</v>
      </c>
      <c r="D357" s="26"/>
      <c r="E357" s="35" t="s">
        <v>146</v>
      </c>
      <c r="F357" s="27">
        <v>125000</v>
      </c>
      <c r="G357" s="36">
        <f>H357/F357</f>
        <v>0.33333328000000001</v>
      </c>
      <c r="H357" s="27">
        <v>41666.660000000003</v>
      </c>
      <c r="I357" s="27"/>
      <c r="J357" s="27">
        <v>-11666.66</v>
      </c>
      <c r="K357" s="27">
        <f>SUM(H357-J357)</f>
        <v>53333.320000000007</v>
      </c>
      <c r="L357" s="28">
        <v>42010</v>
      </c>
      <c r="M357" s="28">
        <v>42398</v>
      </c>
      <c r="N357" s="37">
        <f>M357-L357</f>
        <v>388</v>
      </c>
      <c r="O357" s="38">
        <f>K357/N357</f>
        <v>137.45701030927836</v>
      </c>
    </row>
    <row r="358" spans="1:15" x14ac:dyDescent="0.25">
      <c r="A358" s="35">
        <v>2016</v>
      </c>
      <c r="B358" s="26" t="str">
        <f>IF(AND($F358&gt;='2016 Overview'!$B$18,$F358&lt;='2016 Overview'!$C$18),'2016 Overview'!$A$18,IF(AND($F358&gt;='2016 Overview'!$B$17,$F358&lt;='2016 Overview'!$C$17),'2016 Overview'!$A$17, IF(AND($F358&gt;='2016 Overview'!$B$16,$F358&lt;='2016 Overview'!$C$16),'2016 Overview'!$A$16, IF(AND($F358&gt;='2016 Overview'!$B$15,$F358&lt;='2016 Overview'!$C$15),'2016 Overview'!$A$15, IF(AND($F358&gt;='2016 Overview'!$B$14,$F358&lt;='2016 Overview'!$C$14),'2016 Overview'!$A$14, IF(AND($F358&gt;='2016 Overview'!$B$13,$F358&lt;='2016 Overview'!$C$13),'2016 Overview'!$A$13, IF(AND($F358&gt;='2016 Overview'!$B$12,$F358&lt;='2016 Overview'!$C$12),'2016 Overview'!$A$12,IF(AND($F358&gt;='2016 Overview'!$B$11,$F358&lt;='2016 Overview'!$C$11),'2016 Overview'!$A$11,IF(AND($F358&gt;='2016 Overview'!$B$10,$F358&lt;='2016 Overview'!$C$10),'2016 Overview'!$A$10,IF(AND($F358&gt;='2016 Overview'!$B$9,$F358&lt;='2016 Overview'!$C$9),'2016 Overview'!$A$9,IF(AND($F358&gt;='2016 Overview'!$B$8,$F358&lt;='2016 Overview'!$C$8),'2016 Overview'!$A$7,IF(AND($F358&gt;='2016 Overview'!$B$7,$F358&lt;='2016 Overview'!$C$7),'2016 Overview'!$A$7,IF(AND($F358&gt;='2016 Overview'!$B$6,$F358&lt;='2016 Overview'!$C$6),'2016 Overview'!$A$6,IF(AND($F358&gt;='2016 Overview'!$B$5,$F358&lt;='2016 Overview'!$C$5),'2016 Overview'!$A$5,))))))))))))))</f>
        <v>M</v>
      </c>
      <c r="C358" s="35" t="s">
        <v>148</v>
      </c>
      <c r="D358" s="26"/>
      <c r="E358" s="35" t="s">
        <v>146</v>
      </c>
      <c r="F358" s="27">
        <v>20000</v>
      </c>
      <c r="G358" s="36">
        <f>H358/F358</f>
        <v>0.33333299999999999</v>
      </c>
      <c r="H358" s="27">
        <v>6666.66</v>
      </c>
      <c r="I358" s="27"/>
      <c r="J358" s="27">
        <v>-500</v>
      </c>
      <c r="K358" s="27">
        <f>SUM(H358-J358)</f>
        <v>7166.66</v>
      </c>
      <c r="L358" s="28">
        <v>41688</v>
      </c>
      <c r="M358" s="28">
        <v>42398</v>
      </c>
      <c r="N358" s="37">
        <f>M358-L358</f>
        <v>710</v>
      </c>
      <c r="O358" s="38">
        <f>K358/N358</f>
        <v>10.093887323943662</v>
      </c>
    </row>
    <row r="359" spans="1:15" x14ac:dyDescent="0.25">
      <c r="A359" s="35">
        <v>2016</v>
      </c>
      <c r="B359" s="26" t="str">
        <f>IF(AND($F359&gt;='2016 Overview'!$B$18,$F359&lt;='2016 Overview'!$C$18),'2016 Overview'!$A$18,IF(AND($F359&gt;='2016 Overview'!$B$17,$F359&lt;='2016 Overview'!$C$17),'2016 Overview'!$A$17, IF(AND($F359&gt;='2016 Overview'!$B$16,$F359&lt;='2016 Overview'!$C$16),'2016 Overview'!$A$16, IF(AND($F359&gt;='2016 Overview'!$B$15,$F359&lt;='2016 Overview'!$C$15),'2016 Overview'!$A$15, IF(AND($F359&gt;='2016 Overview'!$B$14,$F359&lt;='2016 Overview'!$C$14),'2016 Overview'!$A$14, IF(AND($F359&gt;='2016 Overview'!$B$13,$F359&lt;='2016 Overview'!$C$13),'2016 Overview'!$A$13, IF(AND($F359&gt;='2016 Overview'!$B$12,$F359&lt;='2016 Overview'!$C$12),'2016 Overview'!$A$12,IF(AND($F359&gt;='2016 Overview'!$B$11,$F359&lt;='2016 Overview'!$C$11),'2016 Overview'!$A$11,IF(AND($F359&gt;='2016 Overview'!$B$10,$F359&lt;='2016 Overview'!$C$10),'2016 Overview'!$A$10,IF(AND($F359&gt;='2016 Overview'!$B$9,$F359&lt;='2016 Overview'!$C$9),'2016 Overview'!$A$9,IF(AND($F359&gt;='2016 Overview'!$B$8,$F359&lt;='2016 Overview'!$C$8),'2016 Overview'!$A$7,IF(AND($F359&gt;='2016 Overview'!$B$7,$F359&lt;='2016 Overview'!$C$7),'2016 Overview'!$A$7,IF(AND($F359&gt;='2016 Overview'!$B$6,$F359&lt;='2016 Overview'!$C$6),'2016 Overview'!$A$6,IF(AND($F359&gt;='2016 Overview'!$B$5,$F359&lt;='2016 Overview'!$C$5),'2016 Overview'!$A$5,))))))))))))))</f>
        <v>I</v>
      </c>
      <c r="C359" s="35" t="s">
        <v>148</v>
      </c>
      <c r="D359" s="26"/>
      <c r="E359" s="35" t="s">
        <v>146</v>
      </c>
      <c r="F359" s="27">
        <v>100000</v>
      </c>
      <c r="G359" s="36">
        <f>H359/F359</f>
        <v>0.3333333</v>
      </c>
      <c r="H359" s="27">
        <v>33333.33</v>
      </c>
      <c r="I359" s="27"/>
      <c r="J359" s="27">
        <v>0</v>
      </c>
      <c r="K359" s="27">
        <f>SUM(H359-J359)</f>
        <v>33333.33</v>
      </c>
      <c r="L359" s="28">
        <v>42053</v>
      </c>
      <c r="M359" s="28">
        <v>42401</v>
      </c>
      <c r="N359" s="37">
        <f>M359-L359</f>
        <v>348</v>
      </c>
      <c r="O359" s="38">
        <f>K359/N359</f>
        <v>95.78543103448277</v>
      </c>
    </row>
    <row r="360" spans="1:15" x14ac:dyDescent="0.25">
      <c r="A360" s="35">
        <v>2016</v>
      </c>
      <c r="B360" s="26" t="str">
        <f>IF(AND($F360&gt;='2016 Overview'!$B$18,$F360&lt;='2016 Overview'!$C$18),'2016 Overview'!$A$18,IF(AND($F360&gt;='2016 Overview'!$B$17,$F360&lt;='2016 Overview'!$C$17),'2016 Overview'!$A$17, IF(AND($F360&gt;='2016 Overview'!$B$16,$F360&lt;='2016 Overview'!$C$16),'2016 Overview'!$A$16, IF(AND($F360&gt;='2016 Overview'!$B$15,$F360&lt;='2016 Overview'!$C$15),'2016 Overview'!$A$15, IF(AND($F360&gt;='2016 Overview'!$B$14,$F360&lt;='2016 Overview'!$C$14),'2016 Overview'!$A$14, IF(AND($F360&gt;='2016 Overview'!$B$13,$F360&lt;='2016 Overview'!$C$13),'2016 Overview'!$A$13, IF(AND($F360&gt;='2016 Overview'!$B$12,$F360&lt;='2016 Overview'!$C$12),'2016 Overview'!$A$12,IF(AND($F360&gt;='2016 Overview'!$B$11,$F360&lt;='2016 Overview'!$C$11),'2016 Overview'!$A$11,IF(AND($F360&gt;='2016 Overview'!$B$10,$F360&lt;='2016 Overview'!$C$10),'2016 Overview'!$A$10,IF(AND($F360&gt;='2016 Overview'!$B$9,$F360&lt;='2016 Overview'!$C$9),'2016 Overview'!$A$9,IF(AND($F360&gt;='2016 Overview'!$B$8,$F360&lt;='2016 Overview'!$C$8),'2016 Overview'!$A$7,IF(AND($F360&gt;='2016 Overview'!$B$7,$F360&lt;='2016 Overview'!$C$7),'2016 Overview'!$A$7,IF(AND($F360&gt;='2016 Overview'!$B$6,$F360&lt;='2016 Overview'!$C$6),'2016 Overview'!$A$6,IF(AND($F360&gt;='2016 Overview'!$B$5,$F360&lt;='2016 Overview'!$C$5),'2016 Overview'!$A$5,))))))))))))))</f>
        <v>I</v>
      </c>
      <c r="C360" s="35" t="s">
        <v>148</v>
      </c>
      <c r="D360" s="26"/>
      <c r="E360" s="35" t="s">
        <v>146</v>
      </c>
      <c r="F360" s="27">
        <v>150000</v>
      </c>
      <c r="G360" s="36">
        <f>H360/F360</f>
        <v>0.33333333333333331</v>
      </c>
      <c r="H360" s="27">
        <v>50000</v>
      </c>
      <c r="I360" s="27"/>
      <c r="J360" s="27">
        <v>0</v>
      </c>
      <c r="K360" s="27">
        <f>SUM(H360-J360)</f>
        <v>50000</v>
      </c>
      <c r="L360" s="28">
        <v>41214</v>
      </c>
      <c r="M360" s="28">
        <v>42523</v>
      </c>
      <c r="N360" s="37">
        <f>M360-L360</f>
        <v>1309</v>
      </c>
      <c r="O360" s="38">
        <f>K360/N360</f>
        <v>38.19709702062643</v>
      </c>
    </row>
    <row r="361" spans="1:15" x14ac:dyDescent="0.25">
      <c r="A361" s="35">
        <v>2016</v>
      </c>
      <c r="B361" s="26" t="str">
        <f>IF(AND($F361&gt;='2016 Overview'!$B$18,$F361&lt;='2016 Overview'!$C$18),'2016 Overview'!$A$18,IF(AND($F361&gt;='2016 Overview'!$B$17,$F361&lt;='2016 Overview'!$C$17),'2016 Overview'!$A$17, IF(AND($F361&gt;='2016 Overview'!$B$16,$F361&lt;='2016 Overview'!$C$16),'2016 Overview'!$A$16, IF(AND($F361&gt;='2016 Overview'!$B$15,$F361&lt;='2016 Overview'!$C$15),'2016 Overview'!$A$15, IF(AND($F361&gt;='2016 Overview'!$B$14,$F361&lt;='2016 Overview'!$C$14),'2016 Overview'!$A$14, IF(AND($F361&gt;='2016 Overview'!$B$13,$F361&lt;='2016 Overview'!$C$13),'2016 Overview'!$A$13, IF(AND($F361&gt;='2016 Overview'!$B$12,$F361&lt;='2016 Overview'!$C$12),'2016 Overview'!$A$12,IF(AND($F361&gt;='2016 Overview'!$B$11,$F361&lt;='2016 Overview'!$C$11),'2016 Overview'!$A$11,IF(AND($F361&gt;='2016 Overview'!$B$10,$F361&lt;='2016 Overview'!$C$10),'2016 Overview'!$A$10,IF(AND($F361&gt;='2016 Overview'!$B$9,$F361&lt;='2016 Overview'!$C$9),'2016 Overview'!$A$9,IF(AND($F361&gt;='2016 Overview'!$B$8,$F361&lt;='2016 Overview'!$C$8),'2016 Overview'!$A$7,IF(AND($F361&gt;='2016 Overview'!$B$7,$F361&lt;='2016 Overview'!$C$7),'2016 Overview'!$A$7,IF(AND($F361&gt;='2016 Overview'!$B$6,$F361&lt;='2016 Overview'!$C$6),'2016 Overview'!$A$6,IF(AND($F361&gt;='2016 Overview'!$B$5,$F361&lt;='2016 Overview'!$C$5),'2016 Overview'!$A$5,))))))))))))))</f>
        <v>I</v>
      </c>
      <c r="C361" s="35" t="s">
        <v>148</v>
      </c>
      <c r="D361" s="26"/>
      <c r="E361" s="35" t="s">
        <v>146</v>
      </c>
      <c r="F361" s="27">
        <v>125000</v>
      </c>
      <c r="G361" s="36">
        <f>H361/F361</f>
        <v>0.33333328000000001</v>
      </c>
      <c r="H361" s="27">
        <v>41666.660000000003</v>
      </c>
      <c r="I361" s="27"/>
      <c r="J361" s="27">
        <v>-5000</v>
      </c>
      <c r="K361" s="27">
        <f>SUM(H361-J361)</f>
        <v>46666.66</v>
      </c>
      <c r="L361" s="28">
        <v>42117</v>
      </c>
      <c r="M361" s="28">
        <v>42524</v>
      </c>
      <c r="N361" s="37">
        <f>M361-L361</f>
        <v>407</v>
      </c>
      <c r="O361" s="38">
        <f>K361/N361</f>
        <v>114.66009828009828</v>
      </c>
    </row>
    <row r="362" spans="1:15" x14ac:dyDescent="0.25">
      <c r="A362" s="35">
        <v>2016</v>
      </c>
      <c r="B362" s="26" t="str">
        <f>IF(AND($F362&gt;='2016 Overview'!$B$18,$F362&lt;='2016 Overview'!$C$18),'2016 Overview'!$A$18,IF(AND($F362&gt;='2016 Overview'!$B$17,$F362&lt;='2016 Overview'!$C$17),'2016 Overview'!$A$17, IF(AND($F362&gt;='2016 Overview'!$B$16,$F362&lt;='2016 Overview'!$C$16),'2016 Overview'!$A$16, IF(AND($F362&gt;='2016 Overview'!$B$15,$F362&lt;='2016 Overview'!$C$15),'2016 Overview'!$A$15, IF(AND($F362&gt;='2016 Overview'!$B$14,$F362&lt;='2016 Overview'!$C$14),'2016 Overview'!$A$14, IF(AND($F362&gt;='2016 Overview'!$B$13,$F362&lt;='2016 Overview'!$C$13),'2016 Overview'!$A$13, IF(AND($F362&gt;='2016 Overview'!$B$12,$F362&lt;='2016 Overview'!$C$12),'2016 Overview'!$A$12,IF(AND($F362&gt;='2016 Overview'!$B$11,$F362&lt;='2016 Overview'!$C$11),'2016 Overview'!$A$11,IF(AND($F362&gt;='2016 Overview'!$B$10,$F362&lt;='2016 Overview'!$C$10),'2016 Overview'!$A$10,IF(AND($F362&gt;='2016 Overview'!$B$9,$F362&lt;='2016 Overview'!$C$9),'2016 Overview'!$A$9,IF(AND($F362&gt;='2016 Overview'!$B$8,$F362&lt;='2016 Overview'!$C$8),'2016 Overview'!$A$7,IF(AND($F362&gt;='2016 Overview'!$B$7,$F362&lt;='2016 Overview'!$C$7),'2016 Overview'!$A$7,IF(AND($F362&gt;='2016 Overview'!$B$6,$F362&lt;='2016 Overview'!$C$6),'2016 Overview'!$A$6,IF(AND($F362&gt;='2016 Overview'!$B$5,$F362&lt;='2016 Overview'!$C$5),'2016 Overview'!$A$5,))))))))))))))</f>
        <v>I</v>
      </c>
      <c r="C362" s="35" t="s">
        <v>148</v>
      </c>
      <c r="D362" s="26"/>
      <c r="E362" s="35" t="s">
        <v>146</v>
      </c>
      <c r="F362" s="27">
        <v>122750</v>
      </c>
      <c r="G362" s="36">
        <f>H362/F362</f>
        <v>0.33333327902240328</v>
      </c>
      <c r="H362" s="27">
        <v>40916.660000000003</v>
      </c>
      <c r="I362" s="27"/>
      <c r="J362" s="27">
        <v>0</v>
      </c>
      <c r="K362" s="27">
        <f>SUM(H362-J362)</f>
        <v>40916.660000000003</v>
      </c>
      <c r="L362" s="28">
        <v>41408</v>
      </c>
      <c r="M362" s="28">
        <v>42524</v>
      </c>
      <c r="N362" s="37">
        <f>M362-L362</f>
        <v>1116</v>
      </c>
      <c r="O362" s="38">
        <f>K362/N362</f>
        <v>36.663673835125451</v>
      </c>
    </row>
    <row r="363" spans="1:15" x14ac:dyDescent="0.25">
      <c r="A363" s="35">
        <v>2016</v>
      </c>
      <c r="B363" s="26" t="str">
        <f>IF(AND($F363&gt;='2016 Overview'!$B$18,$F363&lt;='2016 Overview'!$C$18),'2016 Overview'!$A$18,IF(AND($F363&gt;='2016 Overview'!$B$17,$F363&lt;='2016 Overview'!$C$17),'2016 Overview'!$A$17, IF(AND($F363&gt;='2016 Overview'!$B$16,$F363&lt;='2016 Overview'!$C$16),'2016 Overview'!$A$16, IF(AND($F363&gt;='2016 Overview'!$B$15,$F363&lt;='2016 Overview'!$C$15),'2016 Overview'!$A$15, IF(AND($F363&gt;='2016 Overview'!$B$14,$F363&lt;='2016 Overview'!$C$14),'2016 Overview'!$A$14, IF(AND($F363&gt;='2016 Overview'!$B$13,$F363&lt;='2016 Overview'!$C$13),'2016 Overview'!$A$13, IF(AND($F363&gt;='2016 Overview'!$B$12,$F363&lt;='2016 Overview'!$C$12),'2016 Overview'!$A$12,IF(AND($F363&gt;='2016 Overview'!$B$11,$F363&lt;='2016 Overview'!$C$11),'2016 Overview'!$A$11,IF(AND($F363&gt;='2016 Overview'!$B$10,$F363&lt;='2016 Overview'!$C$10),'2016 Overview'!$A$10,IF(AND($F363&gt;='2016 Overview'!$B$9,$F363&lt;='2016 Overview'!$C$9),'2016 Overview'!$A$9,IF(AND($F363&gt;='2016 Overview'!$B$8,$F363&lt;='2016 Overview'!$C$8),'2016 Overview'!$A$7,IF(AND($F363&gt;='2016 Overview'!$B$7,$F363&lt;='2016 Overview'!$C$7),'2016 Overview'!$A$7,IF(AND($F363&gt;='2016 Overview'!$B$6,$F363&lt;='2016 Overview'!$C$6),'2016 Overview'!$A$6,IF(AND($F363&gt;='2016 Overview'!$B$5,$F363&lt;='2016 Overview'!$C$5),'2016 Overview'!$A$5,))))))))))))))</f>
        <v>L</v>
      </c>
      <c r="C363" s="35" t="s">
        <v>148</v>
      </c>
      <c r="D363" s="26"/>
      <c r="E363" s="35" t="s">
        <v>146</v>
      </c>
      <c r="F363" s="27">
        <v>36772.370000000003</v>
      </c>
      <c r="G363" s="36">
        <f>H363/F363</f>
        <v>0.33333315203779357</v>
      </c>
      <c r="H363" s="27">
        <v>12257.45</v>
      </c>
      <c r="I363" s="27"/>
      <c r="J363" s="27">
        <v>0</v>
      </c>
      <c r="K363" s="27">
        <f>SUM(H363-J363)</f>
        <v>12257.45</v>
      </c>
      <c r="L363" s="28">
        <v>42020</v>
      </c>
      <c r="M363" s="28">
        <v>42524</v>
      </c>
      <c r="N363" s="37">
        <f>M363-L363</f>
        <v>504</v>
      </c>
      <c r="O363" s="38">
        <f>K363/N363</f>
        <v>24.320337301587305</v>
      </c>
    </row>
    <row r="364" spans="1:15" x14ac:dyDescent="0.25">
      <c r="A364" s="35">
        <v>2016</v>
      </c>
      <c r="B364" s="26" t="str">
        <f>IF(AND($F364&gt;='2016 Overview'!$B$18,$F364&lt;='2016 Overview'!$C$18),'2016 Overview'!$A$18,IF(AND($F364&gt;='2016 Overview'!$B$17,$F364&lt;='2016 Overview'!$C$17),'2016 Overview'!$A$17, IF(AND($F364&gt;='2016 Overview'!$B$16,$F364&lt;='2016 Overview'!$C$16),'2016 Overview'!$A$16, IF(AND($F364&gt;='2016 Overview'!$B$15,$F364&lt;='2016 Overview'!$C$15),'2016 Overview'!$A$15, IF(AND($F364&gt;='2016 Overview'!$B$14,$F364&lt;='2016 Overview'!$C$14),'2016 Overview'!$A$14, IF(AND($F364&gt;='2016 Overview'!$B$13,$F364&lt;='2016 Overview'!$C$13),'2016 Overview'!$A$13, IF(AND($F364&gt;='2016 Overview'!$B$12,$F364&lt;='2016 Overview'!$C$12),'2016 Overview'!$A$12,IF(AND($F364&gt;='2016 Overview'!$B$11,$F364&lt;='2016 Overview'!$C$11),'2016 Overview'!$A$11,IF(AND($F364&gt;='2016 Overview'!$B$10,$F364&lt;='2016 Overview'!$C$10),'2016 Overview'!$A$10,IF(AND($F364&gt;='2016 Overview'!$B$9,$F364&lt;='2016 Overview'!$C$9),'2016 Overview'!$A$9,IF(AND($F364&gt;='2016 Overview'!$B$8,$F364&lt;='2016 Overview'!$C$8),'2016 Overview'!$A$7,IF(AND($F364&gt;='2016 Overview'!$B$7,$F364&lt;='2016 Overview'!$C$7),'2016 Overview'!$A$7,IF(AND($F364&gt;='2016 Overview'!$B$6,$F364&lt;='2016 Overview'!$C$6),'2016 Overview'!$A$6,IF(AND($F364&gt;='2016 Overview'!$B$5,$F364&lt;='2016 Overview'!$C$5),'2016 Overview'!$A$5,))))))))))))))</f>
        <v>N</v>
      </c>
      <c r="C364" s="35" t="s">
        <v>148</v>
      </c>
      <c r="D364" s="51" t="s">
        <v>38</v>
      </c>
      <c r="E364" s="35" t="s">
        <v>146</v>
      </c>
      <c r="F364" s="27">
        <f>H364*3</f>
        <v>8399.9700000000012</v>
      </c>
      <c r="G364" s="36">
        <f>H364/F364</f>
        <v>0.33333333333333331</v>
      </c>
      <c r="H364" s="27">
        <f>I364+K364</f>
        <v>2799.9900000000002</v>
      </c>
      <c r="I364" s="27">
        <f>K364*2</f>
        <v>1866.66</v>
      </c>
      <c r="J364" s="27"/>
      <c r="K364" s="27">
        <v>933.33</v>
      </c>
      <c r="L364" s="28" t="s">
        <v>59</v>
      </c>
      <c r="M364" s="28" t="s">
        <v>60</v>
      </c>
      <c r="N364" s="37">
        <f>M364-L364</f>
        <v>405</v>
      </c>
      <c r="O364" s="38">
        <f>K364/N364</f>
        <v>2.3045185185185186</v>
      </c>
    </row>
    <row r="365" spans="1:15" x14ac:dyDescent="0.25">
      <c r="A365" s="35">
        <v>2016</v>
      </c>
      <c r="B365" s="26" t="str">
        <f>IF(AND($F365&gt;='2016 Overview'!$B$18,$F365&lt;='2016 Overview'!$C$18),'2016 Overview'!$A$18,IF(AND($F365&gt;='2016 Overview'!$B$17,$F365&lt;='2016 Overview'!$C$17),'2016 Overview'!$A$17, IF(AND($F365&gt;='2016 Overview'!$B$16,$F365&lt;='2016 Overview'!$C$16),'2016 Overview'!$A$16, IF(AND($F365&gt;='2016 Overview'!$B$15,$F365&lt;='2016 Overview'!$C$15),'2016 Overview'!$A$15, IF(AND($F365&gt;='2016 Overview'!$B$14,$F365&lt;='2016 Overview'!$C$14),'2016 Overview'!$A$14, IF(AND($F365&gt;='2016 Overview'!$B$13,$F365&lt;='2016 Overview'!$C$13),'2016 Overview'!$A$13, IF(AND($F365&gt;='2016 Overview'!$B$12,$F365&lt;='2016 Overview'!$C$12),'2016 Overview'!$A$12,IF(AND($F365&gt;='2016 Overview'!$B$11,$F365&lt;='2016 Overview'!$C$11),'2016 Overview'!$A$11,IF(AND($F365&gt;='2016 Overview'!$B$10,$F365&lt;='2016 Overview'!$C$10),'2016 Overview'!$A$10,IF(AND($F365&gt;='2016 Overview'!$B$9,$F365&lt;='2016 Overview'!$C$9),'2016 Overview'!$A$9,IF(AND($F365&gt;='2016 Overview'!$B$8,$F365&lt;='2016 Overview'!$C$8),'2016 Overview'!$A$7,IF(AND($F365&gt;='2016 Overview'!$B$7,$F365&lt;='2016 Overview'!$C$7),'2016 Overview'!$A$7,IF(AND($F365&gt;='2016 Overview'!$B$6,$F365&lt;='2016 Overview'!$C$6),'2016 Overview'!$A$6,IF(AND($F365&gt;='2016 Overview'!$B$5,$F365&lt;='2016 Overview'!$C$5),'2016 Overview'!$A$5,))))))))))))))</f>
        <v>G</v>
      </c>
      <c r="C365" s="35" t="s">
        <v>148</v>
      </c>
      <c r="D365" s="26"/>
      <c r="E365" s="35" t="s">
        <v>146</v>
      </c>
      <c r="F365" s="27">
        <v>250000</v>
      </c>
      <c r="G365" s="36">
        <f>H365/F365</f>
        <v>0.33333331999999999</v>
      </c>
      <c r="H365" s="27">
        <v>83333.33</v>
      </c>
      <c r="I365" s="27"/>
      <c r="J365" s="27">
        <v>0</v>
      </c>
      <c r="K365" s="27">
        <f>SUM(H365-J365)</f>
        <v>83333.33</v>
      </c>
      <c r="L365" s="28">
        <v>42200</v>
      </c>
      <c r="M365" s="28">
        <v>42530</v>
      </c>
      <c r="N365" s="37">
        <f>M365-L365</f>
        <v>330</v>
      </c>
      <c r="O365" s="38">
        <f>K365/N365</f>
        <v>252.52524242424244</v>
      </c>
    </row>
    <row r="366" spans="1:15" x14ac:dyDescent="0.25">
      <c r="A366" s="35">
        <v>2016</v>
      </c>
      <c r="B366" s="26" t="str">
        <f>IF(AND($F366&gt;='2016 Overview'!$B$18,$F366&lt;='2016 Overview'!$C$18),'2016 Overview'!$A$18,IF(AND($F366&gt;='2016 Overview'!$B$17,$F366&lt;='2016 Overview'!$C$17),'2016 Overview'!$A$17, IF(AND($F366&gt;='2016 Overview'!$B$16,$F366&lt;='2016 Overview'!$C$16),'2016 Overview'!$A$16, IF(AND($F366&gt;='2016 Overview'!$B$15,$F366&lt;='2016 Overview'!$C$15),'2016 Overview'!$A$15, IF(AND($F366&gt;='2016 Overview'!$B$14,$F366&lt;='2016 Overview'!$C$14),'2016 Overview'!$A$14, IF(AND($F366&gt;='2016 Overview'!$B$13,$F366&lt;='2016 Overview'!$C$13),'2016 Overview'!$A$13, IF(AND($F366&gt;='2016 Overview'!$B$12,$F366&lt;='2016 Overview'!$C$12),'2016 Overview'!$A$12,IF(AND($F366&gt;='2016 Overview'!$B$11,$F366&lt;='2016 Overview'!$C$11),'2016 Overview'!$A$11,IF(AND($F366&gt;='2016 Overview'!$B$10,$F366&lt;='2016 Overview'!$C$10),'2016 Overview'!$A$10,IF(AND($F366&gt;='2016 Overview'!$B$9,$F366&lt;='2016 Overview'!$C$9),'2016 Overview'!$A$9,IF(AND($F366&gt;='2016 Overview'!$B$8,$F366&lt;='2016 Overview'!$C$8),'2016 Overview'!$A$7,IF(AND($F366&gt;='2016 Overview'!$B$7,$F366&lt;='2016 Overview'!$C$7),'2016 Overview'!$A$7,IF(AND($F366&gt;='2016 Overview'!$B$6,$F366&lt;='2016 Overview'!$C$6),'2016 Overview'!$A$6,IF(AND($F366&gt;='2016 Overview'!$B$5,$F366&lt;='2016 Overview'!$C$5),'2016 Overview'!$A$5,))))))))))))))</f>
        <v>M</v>
      </c>
      <c r="C366" s="35" t="s">
        <v>148</v>
      </c>
      <c r="D366" s="51" t="s">
        <v>38</v>
      </c>
      <c r="E366" s="35" t="s">
        <v>146</v>
      </c>
      <c r="F366" s="27">
        <f>H366*3</f>
        <v>12999.869999999999</v>
      </c>
      <c r="G366" s="36">
        <f>H366/F366</f>
        <v>0.33333333333333337</v>
      </c>
      <c r="H366" s="27">
        <f>I366+K366</f>
        <v>4333.29</v>
      </c>
      <c r="I366" s="27">
        <f>K366*2</f>
        <v>2888.86</v>
      </c>
      <c r="J366" s="27"/>
      <c r="K366" s="27">
        <v>1444.43</v>
      </c>
      <c r="L366" s="28" t="s">
        <v>117</v>
      </c>
      <c r="M366" s="28" t="s">
        <v>118</v>
      </c>
      <c r="N366" s="37">
        <f>M366-L366</f>
        <v>140</v>
      </c>
      <c r="O366" s="38">
        <f>K366/N366</f>
        <v>10.317357142857142</v>
      </c>
    </row>
    <row r="367" spans="1:15" x14ac:dyDescent="0.25">
      <c r="A367" s="35">
        <v>2016</v>
      </c>
      <c r="B367" s="26" t="str">
        <f>IF(AND($F367&gt;='2016 Overview'!$B$18,$F367&lt;='2016 Overview'!$C$18),'2016 Overview'!$A$18,IF(AND($F367&gt;='2016 Overview'!$B$17,$F367&lt;='2016 Overview'!$C$17),'2016 Overview'!$A$17, IF(AND($F367&gt;='2016 Overview'!$B$16,$F367&lt;='2016 Overview'!$C$16),'2016 Overview'!$A$16, IF(AND($F367&gt;='2016 Overview'!$B$15,$F367&lt;='2016 Overview'!$C$15),'2016 Overview'!$A$15, IF(AND($F367&gt;='2016 Overview'!$B$14,$F367&lt;='2016 Overview'!$C$14),'2016 Overview'!$A$14, IF(AND($F367&gt;='2016 Overview'!$B$13,$F367&lt;='2016 Overview'!$C$13),'2016 Overview'!$A$13, IF(AND($F367&gt;='2016 Overview'!$B$12,$F367&lt;='2016 Overview'!$C$12),'2016 Overview'!$A$12,IF(AND($F367&gt;='2016 Overview'!$B$11,$F367&lt;='2016 Overview'!$C$11),'2016 Overview'!$A$11,IF(AND($F367&gt;='2016 Overview'!$B$10,$F367&lt;='2016 Overview'!$C$10),'2016 Overview'!$A$10,IF(AND($F367&gt;='2016 Overview'!$B$9,$F367&lt;='2016 Overview'!$C$9),'2016 Overview'!$A$9,IF(AND($F367&gt;='2016 Overview'!$B$8,$F367&lt;='2016 Overview'!$C$8),'2016 Overview'!$A$7,IF(AND($F367&gt;='2016 Overview'!$B$7,$F367&lt;='2016 Overview'!$C$7),'2016 Overview'!$A$7,IF(AND($F367&gt;='2016 Overview'!$B$6,$F367&lt;='2016 Overview'!$C$6),'2016 Overview'!$A$6,IF(AND($F367&gt;='2016 Overview'!$B$5,$F367&lt;='2016 Overview'!$C$5),'2016 Overview'!$A$5,))))))))))))))</f>
        <v>N</v>
      </c>
      <c r="C367" s="35" t="s">
        <v>148</v>
      </c>
      <c r="D367" s="51" t="s">
        <v>38</v>
      </c>
      <c r="E367" s="35" t="s">
        <v>146</v>
      </c>
      <c r="F367" s="27">
        <f>H367*3</f>
        <v>7499.9700000000012</v>
      </c>
      <c r="G367" s="36">
        <f>H367/F367</f>
        <v>0.33333333333333331</v>
      </c>
      <c r="H367" s="27">
        <f>I367+K367</f>
        <v>2499.9900000000002</v>
      </c>
      <c r="I367" s="27">
        <f>K367*2</f>
        <v>1666.66</v>
      </c>
      <c r="J367" s="27"/>
      <c r="K367" s="27">
        <v>833.33</v>
      </c>
      <c r="L367" s="28" t="s">
        <v>61</v>
      </c>
      <c r="M367" s="28" t="s">
        <v>62</v>
      </c>
      <c r="N367" s="37">
        <f>M367-L367</f>
        <v>211</v>
      </c>
      <c r="O367" s="38">
        <f>K367/N367</f>
        <v>3.9494312796208533</v>
      </c>
    </row>
    <row r="368" spans="1:15" x14ac:dyDescent="0.25">
      <c r="A368" s="35">
        <v>2016</v>
      </c>
      <c r="B368" s="26" t="str">
        <f>IF(AND($F368&gt;='2016 Overview'!$B$18,$F368&lt;='2016 Overview'!$C$18),'2016 Overview'!$A$18,IF(AND($F368&gt;='2016 Overview'!$B$17,$F368&lt;='2016 Overview'!$C$17),'2016 Overview'!$A$17, IF(AND($F368&gt;='2016 Overview'!$B$16,$F368&lt;='2016 Overview'!$C$16),'2016 Overview'!$A$16, IF(AND($F368&gt;='2016 Overview'!$B$15,$F368&lt;='2016 Overview'!$C$15),'2016 Overview'!$A$15, IF(AND($F368&gt;='2016 Overview'!$B$14,$F368&lt;='2016 Overview'!$C$14),'2016 Overview'!$A$14, IF(AND($F368&gt;='2016 Overview'!$B$13,$F368&lt;='2016 Overview'!$C$13),'2016 Overview'!$A$13, IF(AND($F368&gt;='2016 Overview'!$B$12,$F368&lt;='2016 Overview'!$C$12),'2016 Overview'!$A$12,IF(AND($F368&gt;='2016 Overview'!$B$11,$F368&lt;='2016 Overview'!$C$11),'2016 Overview'!$A$11,IF(AND($F368&gt;='2016 Overview'!$B$10,$F368&lt;='2016 Overview'!$C$10),'2016 Overview'!$A$10,IF(AND($F368&gt;='2016 Overview'!$B$9,$F368&lt;='2016 Overview'!$C$9),'2016 Overview'!$A$9,IF(AND($F368&gt;='2016 Overview'!$B$8,$F368&lt;='2016 Overview'!$C$8),'2016 Overview'!$A$7,IF(AND($F368&gt;='2016 Overview'!$B$7,$F368&lt;='2016 Overview'!$C$7),'2016 Overview'!$A$7,IF(AND($F368&gt;='2016 Overview'!$B$6,$F368&lt;='2016 Overview'!$C$6),'2016 Overview'!$A$6,IF(AND($F368&gt;='2016 Overview'!$B$5,$F368&lt;='2016 Overview'!$C$5),'2016 Overview'!$A$5,))))))))))))))</f>
        <v>G</v>
      </c>
      <c r="C368" s="35" t="s">
        <v>148</v>
      </c>
      <c r="D368" s="26"/>
      <c r="E368" s="35" t="s">
        <v>146</v>
      </c>
      <c r="F368" s="27">
        <v>385000</v>
      </c>
      <c r="G368" s="36">
        <f>H368/F368</f>
        <v>0.33333332467532467</v>
      </c>
      <c r="H368" s="27">
        <v>128333.33</v>
      </c>
      <c r="I368" s="27"/>
      <c r="J368" s="27">
        <v>0</v>
      </c>
      <c r="K368" s="27">
        <f>SUM(H368-J368)</f>
        <v>128333.33</v>
      </c>
      <c r="L368" s="28">
        <v>42002</v>
      </c>
      <c r="M368" s="28">
        <v>42537</v>
      </c>
      <c r="N368" s="37">
        <f>M368-L368</f>
        <v>535</v>
      </c>
      <c r="O368" s="38">
        <f>K368/N368</f>
        <v>239.87538317757009</v>
      </c>
    </row>
    <row r="369" spans="1:15" x14ac:dyDescent="0.25">
      <c r="A369" s="35">
        <v>2016</v>
      </c>
      <c r="B369" s="26" t="str">
        <f>IF(AND($F369&gt;='2016 Overview'!$B$18,$F369&lt;='2016 Overview'!$C$18),'2016 Overview'!$A$18,IF(AND($F369&gt;='2016 Overview'!$B$17,$F369&lt;='2016 Overview'!$C$17),'2016 Overview'!$A$17, IF(AND($F369&gt;='2016 Overview'!$B$16,$F369&lt;='2016 Overview'!$C$16),'2016 Overview'!$A$16, IF(AND($F369&gt;='2016 Overview'!$B$15,$F369&lt;='2016 Overview'!$C$15),'2016 Overview'!$A$15, IF(AND($F369&gt;='2016 Overview'!$B$14,$F369&lt;='2016 Overview'!$C$14),'2016 Overview'!$A$14, IF(AND($F369&gt;='2016 Overview'!$B$13,$F369&lt;='2016 Overview'!$C$13),'2016 Overview'!$A$13, IF(AND($F369&gt;='2016 Overview'!$B$12,$F369&lt;='2016 Overview'!$C$12),'2016 Overview'!$A$12,IF(AND($F369&gt;='2016 Overview'!$B$11,$F369&lt;='2016 Overview'!$C$11),'2016 Overview'!$A$11,IF(AND($F369&gt;='2016 Overview'!$B$10,$F369&lt;='2016 Overview'!$C$10),'2016 Overview'!$A$10,IF(AND($F369&gt;='2016 Overview'!$B$9,$F369&lt;='2016 Overview'!$C$9),'2016 Overview'!$A$9,IF(AND($F369&gt;='2016 Overview'!$B$8,$F369&lt;='2016 Overview'!$C$8),'2016 Overview'!$A$7,IF(AND($F369&gt;='2016 Overview'!$B$7,$F369&lt;='2016 Overview'!$C$7),'2016 Overview'!$A$7,IF(AND($F369&gt;='2016 Overview'!$B$6,$F369&lt;='2016 Overview'!$C$6),'2016 Overview'!$A$6,IF(AND($F369&gt;='2016 Overview'!$B$5,$F369&lt;='2016 Overview'!$C$5),'2016 Overview'!$A$5,))))))))))))))</f>
        <v>J</v>
      </c>
      <c r="C369" s="35" t="s">
        <v>148</v>
      </c>
      <c r="D369" s="26"/>
      <c r="E369" s="35" t="s">
        <v>146</v>
      </c>
      <c r="F369" s="27">
        <v>75000</v>
      </c>
      <c r="G369" s="36">
        <f>H369/F369</f>
        <v>0.33333333333333331</v>
      </c>
      <c r="H369" s="27">
        <v>25000</v>
      </c>
      <c r="I369" s="27"/>
      <c r="J369" s="27">
        <v>0</v>
      </c>
      <c r="K369" s="27">
        <f>SUM(H369-J369)</f>
        <v>25000</v>
      </c>
      <c r="L369" s="28">
        <v>42186</v>
      </c>
      <c r="M369" s="28">
        <v>42537</v>
      </c>
      <c r="N369" s="37">
        <f>M369-L369</f>
        <v>351</v>
      </c>
      <c r="O369" s="38">
        <f>K369/N369</f>
        <v>71.225071225071218</v>
      </c>
    </row>
    <row r="370" spans="1:15" x14ac:dyDescent="0.25">
      <c r="A370" s="35">
        <v>2015</v>
      </c>
      <c r="B370" s="26">
        <f>IF(AND($F370&gt;='2016 Overview'!$B$18,$F370&lt;='2016 Overview'!$C$18),'2016 Overview'!$A$18,IF(AND($F370&gt;='2016 Overview'!$B$17,$F370&lt;='2016 Overview'!$C$17),'2016 Overview'!$A$17, IF(AND($F370&gt;='2016 Overview'!$B$16,$F370&lt;='2016 Overview'!$C$16),'2016 Overview'!$A$16, IF(AND($F370&gt;='2016 Overview'!$B$15,$F370&lt;='2016 Overview'!$C$15),'2016 Overview'!$A$15, IF(AND($F370&gt;='2016 Overview'!$B$14,$F370&lt;='2016 Overview'!$C$14),'2016 Overview'!$A$14, IF(AND($F370&gt;='2016 Overview'!$B$13,$F370&lt;='2016 Overview'!$C$13),'2016 Overview'!$A$13, IF(AND($F370&gt;='2016 Overview'!$B$12,$F370&lt;='2016 Overview'!$C$12),'2016 Overview'!$A$12,IF(AND($F370&gt;='2016 Overview'!$B$11,$F370&lt;='2016 Overview'!$C$11),'2016 Overview'!$A$11,IF(AND($F370&gt;='2016 Overview'!$B$10,$F370&lt;='2016 Overview'!$C$10),'2016 Overview'!$A$10,IF(AND($F370&gt;='2016 Overview'!$B$9,$F370&lt;='2016 Overview'!$C$9),'2016 Overview'!$A$9,IF(AND($F370&gt;='2016 Overview'!$B$8,$F370&lt;='2016 Overview'!$C$8),'2016 Overview'!$A$7,IF(AND($F370&gt;='2016 Overview'!$B$7,$F370&lt;='2016 Overview'!$C$7),'2016 Overview'!$A$7,IF(AND($F370&gt;='2016 Overview'!$B$6,$F370&lt;='2016 Overview'!$C$6),'2016 Overview'!$A$6,IF(AND($F370&gt;='2016 Overview'!$B$5,$F370&lt;='2016 Overview'!$C$5),'2016 Overview'!$A$5,))))))))))))))</f>
        <v>0</v>
      </c>
      <c r="C370" s="35" t="s">
        <v>148</v>
      </c>
      <c r="D370" s="26"/>
      <c r="E370" s="35" t="s">
        <v>146</v>
      </c>
      <c r="F370" s="44">
        <v>60000</v>
      </c>
      <c r="G370" s="36">
        <f>H370/F370</f>
        <v>0.33333333333333331</v>
      </c>
      <c r="H370" s="44">
        <v>20000</v>
      </c>
      <c r="I370" s="44"/>
      <c r="J370" s="57">
        <v>-3333.34</v>
      </c>
      <c r="K370" s="44">
        <v>16666.66</v>
      </c>
      <c r="L370" s="43">
        <v>41906</v>
      </c>
      <c r="M370" s="28">
        <v>42156</v>
      </c>
      <c r="N370" s="37">
        <f>M370-L370</f>
        <v>250</v>
      </c>
      <c r="O370" s="38">
        <f>K370/N370</f>
        <v>66.666640000000001</v>
      </c>
    </row>
    <row r="371" spans="1:15" x14ac:dyDescent="0.25">
      <c r="A371" s="35">
        <v>2015</v>
      </c>
      <c r="B371" s="26">
        <f>IF(AND($F371&gt;='2016 Overview'!$B$18,$F371&lt;='2016 Overview'!$C$18),'2016 Overview'!$A$18,IF(AND($F371&gt;='2016 Overview'!$B$17,$F371&lt;='2016 Overview'!$C$17),'2016 Overview'!$A$17, IF(AND($F371&gt;='2016 Overview'!$B$16,$F371&lt;='2016 Overview'!$C$16),'2016 Overview'!$A$16, IF(AND($F371&gt;='2016 Overview'!$B$15,$F371&lt;='2016 Overview'!$C$15),'2016 Overview'!$A$15, IF(AND($F371&gt;='2016 Overview'!$B$14,$F371&lt;='2016 Overview'!$C$14),'2016 Overview'!$A$14, IF(AND($F371&gt;='2016 Overview'!$B$13,$F371&lt;='2016 Overview'!$C$13),'2016 Overview'!$A$13, IF(AND($F371&gt;='2016 Overview'!$B$12,$F371&lt;='2016 Overview'!$C$12),'2016 Overview'!$A$12,IF(AND($F371&gt;='2016 Overview'!$B$11,$F371&lt;='2016 Overview'!$C$11),'2016 Overview'!$A$11,IF(AND($F371&gt;='2016 Overview'!$B$10,$F371&lt;='2016 Overview'!$C$10),'2016 Overview'!$A$10,IF(AND($F371&gt;='2016 Overview'!$B$9,$F371&lt;='2016 Overview'!$C$9),'2016 Overview'!$A$9,IF(AND($F371&gt;='2016 Overview'!$B$8,$F371&lt;='2016 Overview'!$C$8),'2016 Overview'!$A$7,IF(AND($F371&gt;='2016 Overview'!$B$7,$F371&lt;='2016 Overview'!$C$7),'2016 Overview'!$A$7,IF(AND($F371&gt;='2016 Overview'!$B$6,$F371&lt;='2016 Overview'!$C$6),'2016 Overview'!$A$6,IF(AND($F371&gt;='2016 Overview'!$B$5,$F371&lt;='2016 Overview'!$C$5),'2016 Overview'!$A$5,))))))))))))))</f>
        <v>0</v>
      </c>
      <c r="C371" s="35" t="s">
        <v>148</v>
      </c>
      <c r="D371" s="26"/>
      <c r="E371" s="35" t="s">
        <v>146</v>
      </c>
      <c r="F371" s="44">
        <v>60000</v>
      </c>
      <c r="G371" s="36">
        <f>H371/F371</f>
        <v>0.33333333333333331</v>
      </c>
      <c r="H371" s="44">
        <v>20000</v>
      </c>
      <c r="I371" s="44"/>
      <c r="J371" s="57">
        <v>0</v>
      </c>
      <c r="K371" s="44">
        <v>20000</v>
      </c>
      <c r="L371" s="43">
        <v>41383</v>
      </c>
      <c r="M371" s="28">
        <v>42156</v>
      </c>
      <c r="N371" s="37">
        <f>M371-L371</f>
        <v>773</v>
      </c>
      <c r="O371" s="38">
        <f>K371/N371</f>
        <v>25.873221216041397</v>
      </c>
    </row>
    <row r="372" spans="1:15" x14ac:dyDescent="0.25">
      <c r="A372" s="35">
        <v>2015</v>
      </c>
      <c r="B372" s="26">
        <f>IF(AND($F372&gt;='2016 Overview'!$B$18,$F372&lt;='2016 Overview'!$C$18),'2016 Overview'!$A$18,IF(AND($F372&gt;='2016 Overview'!$B$17,$F372&lt;='2016 Overview'!$C$17),'2016 Overview'!$A$17, IF(AND($F372&gt;='2016 Overview'!$B$16,$F372&lt;='2016 Overview'!$C$16),'2016 Overview'!$A$16, IF(AND($F372&gt;='2016 Overview'!$B$15,$F372&lt;='2016 Overview'!$C$15),'2016 Overview'!$A$15, IF(AND($F372&gt;='2016 Overview'!$B$14,$F372&lt;='2016 Overview'!$C$14),'2016 Overview'!$A$14, IF(AND($F372&gt;='2016 Overview'!$B$13,$F372&lt;='2016 Overview'!$C$13),'2016 Overview'!$A$13, IF(AND($F372&gt;='2016 Overview'!$B$12,$F372&lt;='2016 Overview'!$C$12),'2016 Overview'!$A$12,IF(AND($F372&gt;='2016 Overview'!$B$11,$F372&lt;='2016 Overview'!$C$11),'2016 Overview'!$A$11,IF(AND($F372&gt;='2016 Overview'!$B$10,$F372&lt;='2016 Overview'!$C$10),'2016 Overview'!$A$10,IF(AND($F372&gt;='2016 Overview'!$B$9,$F372&lt;='2016 Overview'!$C$9),'2016 Overview'!$A$9,IF(AND($F372&gt;='2016 Overview'!$B$8,$F372&lt;='2016 Overview'!$C$8),'2016 Overview'!$A$7,IF(AND($F372&gt;='2016 Overview'!$B$7,$F372&lt;='2016 Overview'!$C$7),'2016 Overview'!$A$7,IF(AND($F372&gt;='2016 Overview'!$B$6,$F372&lt;='2016 Overview'!$C$6),'2016 Overview'!$A$6,IF(AND($F372&gt;='2016 Overview'!$B$5,$F372&lt;='2016 Overview'!$C$5),'2016 Overview'!$A$5,))))))))))))))</f>
        <v>0</v>
      </c>
      <c r="C372" s="35" t="s">
        <v>148</v>
      </c>
      <c r="D372" s="26"/>
      <c r="E372" s="35" t="s">
        <v>146</v>
      </c>
      <c r="F372" s="44">
        <v>60000</v>
      </c>
      <c r="G372" s="36">
        <f>H372/F372</f>
        <v>0.33333333333333331</v>
      </c>
      <c r="H372" s="44">
        <v>20000</v>
      </c>
      <c r="I372" s="44"/>
      <c r="J372" s="57">
        <v>0</v>
      </c>
      <c r="K372" s="44">
        <v>20000</v>
      </c>
      <c r="L372" s="43">
        <v>41698</v>
      </c>
      <c r="M372" s="28">
        <v>42156</v>
      </c>
      <c r="N372" s="37">
        <f>M372-L372</f>
        <v>458</v>
      </c>
      <c r="O372" s="38">
        <f>K372/N372</f>
        <v>43.668122270742359</v>
      </c>
    </row>
    <row r="373" spans="1:15" x14ac:dyDescent="0.25">
      <c r="A373" s="35">
        <v>2015</v>
      </c>
      <c r="B373" s="26">
        <f>IF(AND($F373&gt;='2016 Overview'!$B$18,$F373&lt;='2016 Overview'!$C$18),'2016 Overview'!$A$18,IF(AND($F373&gt;='2016 Overview'!$B$17,$F373&lt;='2016 Overview'!$C$17),'2016 Overview'!$A$17, IF(AND($F373&gt;='2016 Overview'!$B$16,$F373&lt;='2016 Overview'!$C$16),'2016 Overview'!$A$16, IF(AND($F373&gt;='2016 Overview'!$B$15,$F373&lt;='2016 Overview'!$C$15),'2016 Overview'!$A$15, IF(AND($F373&gt;='2016 Overview'!$B$14,$F373&lt;='2016 Overview'!$C$14),'2016 Overview'!$A$14, IF(AND($F373&gt;='2016 Overview'!$B$13,$F373&lt;='2016 Overview'!$C$13),'2016 Overview'!$A$13, IF(AND($F373&gt;='2016 Overview'!$B$12,$F373&lt;='2016 Overview'!$C$12),'2016 Overview'!$A$12,IF(AND($F373&gt;='2016 Overview'!$B$11,$F373&lt;='2016 Overview'!$C$11),'2016 Overview'!$A$11,IF(AND($F373&gt;='2016 Overview'!$B$10,$F373&lt;='2016 Overview'!$C$10),'2016 Overview'!$A$10,IF(AND($F373&gt;='2016 Overview'!$B$9,$F373&lt;='2016 Overview'!$C$9),'2016 Overview'!$A$9,IF(AND($F373&gt;='2016 Overview'!$B$8,$F373&lt;='2016 Overview'!$C$8),'2016 Overview'!$A$7,IF(AND($F373&gt;='2016 Overview'!$B$7,$F373&lt;='2016 Overview'!$C$7),'2016 Overview'!$A$7,IF(AND($F373&gt;='2016 Overview'!$B$6,$F373&lt;='2016 Overview'!$C$6),'2016 Overview'!$A$6,IF(AND($F373&gt;='2016 Overview'!$B$5,$F373&lt;='2016 Overview'!$C$5),'2016 Overview'!$A$5,))))))))))))))</f>
        <v>0</v>
      </c>
      <c r="C373" s="35" t="s">
        <v>148</v>
      </c>
      <c r="D373" s="26"/>
      <c r="E373" s="35" t="s">
        <v>146</v>
      </c>
      <c r="F373" s="44">
        <v>50000</v>
      </c>
      <c r="G373" s="36">
        <f>H373/F373</f>
        <v>0.4</v>
      </c>
      <c r="H373" s="44">
        <v>20000</v>
      </c>
      <c r="I373" s="44"/>
      <c r="J373" s="57">
        <v>0</v>
      </c>
      <c r="K373" s="44">
        <v>20000</v>
      </c>
      <c r="L373" s="43">
        <v>40700</v>
      </c>
      <c r="M373" s="28">
        <v>42156</v>
      </c>
      <c r="N373" s="37">
        <f>M373-L373</f>
        <v>1456</v>
      </c>
      <c r="O373" s="38">
        <f>K373/N373</f>
        <v>13.736263736263735</v>
      </c>
    </row>
    <row r="374" spans="1:15" x14ac:dyDescent="0.25">
      <c r="A374" s="35">
        <v>2015</v>
      </c>
      <c r="B374" s="26">
        <f>IF(AND($F374&gt;='2016 Overview'!$B$18,$F374&lt;='2016 Overview'!$C$18),'2016 Overview'!$A$18,IF(AND($F374&gt;='2016 Overview'!$B$17,$F374&lt;='2016 Overview'!$C$17),'2016 Overview'!$A$17, IF(AND($F374&gt;='2016 Overview'!$B$16,$F374&lt;='2016 Overview'!$C$16),'2016 Overview'!$A$16, IF(AND($F374&gt;='2016 Overview'!$B$15,$F374&lt;='2016 Overview'!$C$15),'2016 Overview'!$A$15, IF(AND($F374&gt;='2016 Overview'!$B$14,$F374&lt;='2016 Overview'!$C$14),'2016 Overview'!$A$14, IF(AND($F374&gt;='2016 Overview'!$B$13,$F374&lt;='2016 Overview'!$C$13),'2016 Overview'!$A$13, IF(AND($F374&gt;='2016 Overview'!$B$12,$F374&lt;='2016 Overview'!$C$12),'2016 Overview'!$A$12,IF(AND($F374&gt;='2016 Overview'!$B$11,$F374&lt;='2016 Overview'!$C$11),'2016 Overview'!$A$11,IF(AND($F374&gt;='2016 Overview'!$B$10,$F374&lt;='2016 Overview'!$C$10),'2016 Overview'!$A$10,IF(AND($F374&gt;='2016 Overview'!$B$9,$F374&lt;='2016 Overview'!$C$9),'2016 Overview'!$A$9,IF(AND($F374&gt;='2016 Overview'!$B$8,$F374&lt;='2016 Overview'!$C$8),'2016 Overview'!$A$7,IF(AND($F374&gt;='2016 Overview'!$B$7,$F374&lt;='2016 Overview'!$C$7),'2016 Overview'!$A$7,IF(AND($F374&gt;='2016 Overview'!$B$6,$F374&lt;='2016 Overview'!$C$6),'2016 Overview'!$A$6,IF(AND($F374&gt;='2016 Overview'!$B$5,$F374&lt;='2016 Overview'!$C$5),'2016 Overview'!$A$5,))))))))))))))</f>
        <v>0</v>
      </c>
      <c r="C374" s="35" t="s">
        <v>148</v>
      </c>
      <c r="D374" s="26"/>
      <c r="E374" s="35" t="s">
        <v>146</v>
      </c>
      <c r="F374" s="44">
        <v>58000</v>
      </c>
      <c r="G374" s="36">
        <f>H374/F374</f>
        <v>0.33333327586206901</v>
      </c>
      <c r="H374" s="44">
        <v>19333.330000000002</v>
      </c>
      <c r="I374" s="44"/>
      <c r="J374" s="57">
        <v>0</v>
      </c>
      <c r="K374" s="44">
        <v>19333.330000000002</v>
      </c>
      <c r="L374" s="43">
        <v>41922</v>
      </c>
      <c r="M374" s="28">
        <v>42156</v>
      </c>
      <c r="N374" s="37">
        <f>M374-L374</f>
        <v>234</v>
      </c>
      <c r="O374" s="38">
        <f>K374/N374</f>
        <v>82.621068376068379</v>
      </c>
    </row>
    <row r="375" spans="1:15" x14ac:dyDescent="0.25">
      <c r="A375" s="35">
        <v>2015</v>
      </c>
      <c r="B375" s="26">
        <f>IF(AND($F375&gt;='2016 Overview'!$B$18,$F375&lt;='2016 Overview'!$C$18),'2016 Overview'!$A$18,IF(AND($F375&gt;='2016 Overview'!$B$17,$F375&lt;='2016 Overview'!$C$17),'2016 Overview'!$A$17, IF(AND($F375&gt;='2016 Overview'!$B$16,$F375&lt;='2016 Overview'!$C$16),'2016 Overview'!$A$16, IF(AND($F375&gt;='2016 Overview'!$B$15,$F375&lt;='2016 Overview'!$C$15),'2016 Overview'!$A$15, IF(AND($F375&gt;='2016 Overview'!$B$14,$F375&lt;='2016 Overview'!$C$14),'2016 Overview'!$A$14, IF(AND($F375&gt;='2016 Overview'!$B$13,$F375&lt;='2016 Overview'!$C$13),'2016 Overview'!$A$13, IF(AND($F375&gt;='2016 Overview'!$B$12,$F375&lt;='2016 Overview'!$C$12),'2016 Overview'!$A$12,IF(AND($F375&gt;='2016 Overview'!$B$11,$F375&lt;='2016 Overview'!$C$11),'2016 Overview'!$A$11,IF(AND($F375&gt;='2016 Overview'!$B$10,$F375&lt;='2016 Overview'!$C$10),'2016 Overview'!$A$10,IF(AND($F375&gt;='2016 Overview'!$B$9,$F375&lt;='2016 Overview'!$C$9),'2016 Overview'!$A$9,IF(AND($F375&gt;='2016 Overview'!$B$8,$F375&lt;='2016 Overview'!$C$8),'2016 Overview'!$A$7,IF(AND($F375&gt;='2016 Overview'!$B$7,$F375&lt;='2016 Overview'!$C$7),'2016 Overview'!$A$7,IF(AND($F375&gt;='2016 Overview'!$B$6,$F375&lt;='2016 Overview'!$C$6),'2016 Overview'!$A$6,IF(AND($F375&gt;='2016 Overview'!$B$5,$F375&lt;='2016 Overview'!$C$5),'2016 Overview'!$A$5,))))))))))))))</f>
        <v>0</v>
      </c>
      <c r="C375" s="35" t="s">
        <v>148</v>
      </c>
      <c r="D375" s="26"/>
      <c r="E375" s="35" t="s">
        <v>146</v>
      </c>
      <c r="F375" s="44">
        <v>56800</v>
      </c>
      <c r="G375" s="36">
        <f>H375/F375</f>
        <v>0.33333327464788737</v>
      </c>
      <c r="H375" s="44">
        <v>18933.330000000002</v>
      </c>
      <c r="I375" s="44"/>
      <c r="J375" s="57">
        <v>0</v>
      </c>
      <c r="K375" s="44">
        <v>18933.330000000002</v>
      </c>
      <c r="L375" s="43">
        <v>41760</v>
      </c>
      <c r="M375" s="28">
        <v>42156</v>
      </c>
      <c r="N375" s="37">
        <f>M375-L375</f>
        <v>396</v>
      </c>
      <c r="O375" s="38">
        <f>K375/N375</f>
        <v>47.811439393939395</v>
      </c>
    </row>
    <row r="376" spans="1:15" x14ac:dyDescent="0.25">
      <c r="A376" s="35">
        <v>2015</v>
      </c>
      <c r="B376" s="26">
        <f>IF(AND($F376&gt;='2016 Overview'!$B$18,$F376&lt;='2016 Overview'!$C$18),'2016 Overview'!$A$18,IF(AND($F376&gt;='2016 Overview'!$B$17,$F376&lt;='2016 Overview'!$C$17),'2016 Overview'!$A$17, IF(AND($F376&gt;='2016 Overview'!$B$16,$F376&lt;='2016 Overview'!$C$16),'2016 Overview'!$A$16, IF(AND($F376&gt;='2016 Overview'!$B$15,$F376&lt;='2016 Overview'!$C$15),'2016 Overview'!$A$15, IF(AND($F376&gt;='2016 Overview'!$B$14,$F376&lt;='2016 Overview'!$C$14),'2016 Overview'!$A$14, IF(AND($F376&gt;='2016 Overview'!$B$13,$F376&lt;='2016 Overview'!$C$13),'2016 Overview'!$A$13, IF(AND($F376&gt;='2016 Overview'!$B$12,$F376&lt;='2016 Overview'!$C$12),'2016 Overview'!$A$12,IF(AND($F376&gt;='2016 Overview'!$B$11,$F376&lt;='2016 Overview'!$C$11),'2016 Overview'!$A$11,IF(AND($F376&gt;='2016 Overview'!$B$10,$F376&lt;='2016 Overview'!$C$10),'2016 Overview'!$A$10,IF(AND($F376&gt;='2016 Overview'!$B$9,$F376&lt;='2016 Overview'!$C$9),'2016 Overview'!$A$9,IF(AND($F376&gt;='2016 Overview'!$B$8,$F376&lt;='2016 Overview'!$C$8),'2016 Overview'!$A$7,IF(AND($F376&gt;='2016 Overview'!$B$7,$F376&lt;='2016 Overview'!$C$7),'2016 Overview'!$A$7,IF(AND($F376&gt;='2016 Overview'!$B$6,$F376&lt;='2016 Overview'!$C$6),'2016 Overview'!$A$6,IF(AND($F376&gt;='2016 Overview'!$B$5,$F376&lt;='2016 Overview'!$C$5),'2016 Overview'!$A$5,))))))))))))))</f>
        <v>0</v>
      </c>
      <c r="C376" s="35" t="s">
        <v>148</v>
      </c>
      <c r="D376" s="26"/>
      <c r="E376" s="35" t="s">
        <v>146</v>
      </c>
      <c r="F376" s="44">
        <v>56515.040000000001</v>
      </c>
      <c r="G376" s="36">
        <f>H376/F376</f>
        <v>0.3333332153706341</v>
      </c>
      <c r="H376" s="44">
        <v>18838.34</v>
      </c>
      <c r="I376" s="44"/>
      <c r="J376" s="57">
        <v>-5005.01</v>
      </c>
      <c r="K376" s="44">
        <v>13833.33</v>
      </c>
      <c r="L376" s="43">
        <v>40941</v>
      </c>
      <c r="M376" s="28">
        <v>42156</v>
      </c>
      <c r="N376" s="37">
        <f>M376-L376</f>
        <v>1215</v>
      </c>
      <c r="O376" s="38">
        <f>K376/N376</f>
        <v>11.385456790123456</v>
      </c>
    </row>
    <row r="377" spans="1:15" x14ac:dyDescent="0.25">
      <c r="A377" s="35">
        <v>2015</v>
      </c>
      <c r="B377" s="26">
        <f>IF(AND($F377&gt;='2016 Overview'!$B$18,$F377&lt;='2016 Overview'!$C$18),'2016 Overview'!$A$18,IF(AND($F377&gt;='2016 Overview'!$B$17,$F377&lt;='2016 Overview'!$C$17),'2016 Overview'!$A$17, IF(AND($F377&gt;='2016 Overview'!$B$16,$F377&lt;='2016 Overview'!$C$16),'2016 Overview'!$A$16, IF(AND($F377&gt;='2016 Overview'!$B$15,$F377&lt;='2016 Overview'!$C$15),'2016 Overview'!$A$15, IF(AND($F377&gt;='2016 Overview'!$B$14,$F377&lt;='2016 Overview'!$C$14),'2016 Overview'!$A$14, IF(AND($F377&gt;='2016 Overview'!$B$13,$F377&lt;='2016 Overview'!$C$13),'2016 Overview'!$A$13, IF(AND($F377&gt;='2016 Overview'!$B$12,$F377&lt;='2016 Overview'!$C$12),'2016 Overview'!$A$12,IF(AND($F377&gt;='2016 Overview'!$B$11,$F377&lt;='2016 Overview'!$C$11),'2016 Overview'!$A$11,IF(AND($F377&gt;='2016 Overview'!$B$10,$F377&lt;='2016 Overview'!$C$10),'2016 Overview'!$A$10,IF(AND($F377&gt;='2016 Overview'!$B$9,$F377&lt;='2016 Overview'!$C$9),'2016 Overview'!$A$9,IF(AND($F377&gt;='2016 Overview'!$B$8,$F377&lt;='2016 Overview'!$C$8),'2016 Overview'!$A$7,IF(AND($F377&gt;='2016 Overview'!$B$7,$F377&lt;='2016 Overview'!$C$7),'2016 Overview'!$A$7,IF(AND($F377&gt;='2016 Overview'!$B$6,$F377&lt;='2016 Overview'!$C$6),'2016 Overview'!$A$6,IF(AND($F377&gt;='2016 Overview'!$B$5,$F377&lt;='2016 Overview'!$C$5),'2016 Overview'!$A$5,))))))))))))))</f>
        <v>0</v>
      </c>
      <c r="C377" s="35" t="s">
        <v>148</v>
      </c>
      <c r="D377" s="26"/>
      <c r="E377" s="35" t="s">
        <v>146</v>
      </c>
      <c r="F377" s="44">
        <v>52202.43</v>
      </c>
      <c r="G377" s="36">
        <f>H377/F377</f>
        <v>0.33333333333333337</v>
      </c>
      <c r="H377" s="44">
        <v>17400.810000000001</v>
      </c>
      <c r="I377" s="44"/>
      <c r="J377" s="57">
        <v>0</v>
      </c>
      <c r="K377" s="44">
        <v>17400.810000000001</v>
      </c>
      <c r="L377" s="43">
        <v>41978</v>
      </c>
      <c r="M377" s="28">
        <v>42156</v>
      </c>
      <c r="N377" s="37">
        <f>M377-L377</f>
        <v>178</v>
      </c>
      <c r="O377" s="38">
        <f>K377/N377</f>
        <v>97.757359550561802</v>
      </c>
    </row>
    <row r="378" spans="1:15" x14ac:dyDescent="0.25">
      <c r="A378" s="35">
        <v>2015</v>
      </c>
      <c r="B378" s="26">
        <f>IF(AND($F378&gt;='2016 Overview'!$B$18,$F378&lt;='2016 Overview'!$C$18),'2016 Overview'!$A$18,IF(AND($F378&gt;='2016 Overview'!$B$17,$F378&lt;='2016 Overview'!$C$17),'2016 Overview'!$A$17, IF(AND($F378&gt;='2016 Overview'!$B$16,$F378&lt;='2016 Overview'!$C$16),'2016 Overview'!$A$16, IF(AND($F378&gt;='2016 Overview'!$B$15,$F378&lt;='2016 Overview'!$C$15),'2016 Overview'!$A$15, IF(AND($F378&gt;='2016 Overview'!$B$14,$F378&lt;='2016 Overview'!$C$14),'2016 Overview'!$A$14, IF(AND($F378&gt;='2016 Overview'!$B$13,$F378&lt;='2016 Overview'!$C$13),'2016 Overview'!$A$13, IF(AND($F378&gt;='2016 Overview'!$B$12,$F378&lt;='2016 Overview'!$C$12),'2016 Overview'!$A$12,IF(AND($F378&gt;='2016 Overview'!$B$11,$F378&lt;='2016 Overview'!$C$11),'2016 Overview'!$A$11,IF(AND($F378&gt;='2016 Overview'!$B$10,$F378&lt;='2016 Overview'!$C$10),'2016 Overview'!$A$10,IF(AND($F378&gt;='2016 Overview'!$B$9,$F378&lt;='2016 Overview'!$C$9),'2016 Overview'!$A$9,IF(AND($F378&gt;='2016 Overview'!$B$8,$F378&lt;='2016 Overview'!$C$8),'2016 Overview'!$A$7,IF(AND($F378&gt;='2016 Overview'!$B$7,$F378&lt;='2016 Overview'!$C$7),'2016 Overview'!$A$7,IF(AND($F378&gt;='2016 Overview'!$B$6,$F378&lt;='2016 Overview'!$C$6),'2016 Overview'!$A$6,IF(AND($F378&gt;='2016 Overview'!$B$5,$F378&lt;='2016 Overview'!$C$5),'2016 Overview'!$A$5,))))))))))))))</f>
        <v>0</v>
      </c>
      <c r="C378" s="35" t="s">
        <v>148</v>
      </c>
      <c r="D378" s="26"/>
      <c r="E378" s="35" t="s">
        <v>146</v>
      </c>
      <c r="F378" s="44">
        <v>50000</v>
      </c>
      <c r="G378" s="36">
        <f>H378/F378</f>
        <v>0.33333339999999995</v>
      </c>
      <c r="H378" s="44">
        <v>16666.669999999998</v>
      </c>
      <c r="I378" s="44"/>
      <c r="J378" s="57">
        <v>0</v>
      </c>
      <c r="K378" s="44">
        <v>16666.669999999998</v>
      </c>
      <c r="L378" s="43">
        <v>41513</v>
      </c>
      <c r="M378" s="28">
        <v>42156</v>
      </c>
      <c r="N378" s="37">
        <f>M378-L378</f>
        <v>643</v>
      </c>
      <c r="O378" s="38">
        <f>K378/N378</f>
        <v>25.920171073094863</v>
      </c>
    </row>
    <row r="379" spans="1:15" x14ac:dyDescent="0.25">
      <c r="A379" s="35">
        <v>2015</v>
      </c>
      <c r="B379" s="26">
        <f>IF(AND($F379&gt;='2016 Overview'!$B$18,$F379&lt;='2016 Overview'!$C$18),'2016 Overview'!$A$18,IF(AND($F379&gt;='2016 Overview'!$B$17,$F379&lt;='2016 Overview'!$C$17),'2016 Overview'!$A$17, IF(AND($F379&gt;='2016 Overview'!$B$16,$F379&lt;='2016 Overview'!$C$16),'2016 Overview'!$A$16, IF(AND($F379&gt;='2016 Overview'!$B$15,$F379&lt;='2016 Overview'!$C$15),'2016 Overview'!$A$15, IF(AND($F379&gt;='2016 Overview'!$B$14,$F379&lt;='2016 Overview'!$C$14),'2016 Overview'!$A$14, IF(AND($F379&gt;='2016 Overview'!$B$13,$F379&lt;='2016 Overview'!$C$13),'2016 Overview'!$A$13, IF(AND($F379&gt;='2016 Overview'!$B$12,$F379&lt;='2016 Overview'!$C$12),'2016 Overview'!$A$12,IF(AND($F379&gt;='2016 Overview'!$B$11,$F379&lt;='2016 Overview'!$C$11),'2016 Overview'!$A$11,IF(AND($F379&gt;='2016 Overview'!$B$10,$F379&lt;='2016 Overview'!$C$10),'2016 Overview'!$A$10,IF(AND($F379&gt;='2016 Overview'!$B$9,$F379&lt;='2016 Overview'!$C$9),'2016 Overview'!$A$9,IF(AND($F379&gt;='2016 Overview'!$B$8,$F379&lt;='2016 Overview'!$C$8),'2016 Overview'!$A$7,IF(AND($F379&gt;='2016 Overview'!$B$7,$F379&lt;='2016 Overview'!$C$7),'2016 Overview'!$A$7,IF(AND($F379&gt;='2016 Overview'!$B$6,$F379&lt;='2016 Overview'!$C$6),'2016 Overview'!$A$6,IF(AND($F379&gt;='2016 Overview'!$B$5,$F379&lt;='2016 Overview'!$C$5),'2016 Overview'!$A$5,))))))))))))))</f>
        <v>0</v>
      </c>
      <c r="C379" s="35" t="s">
        <v>148</v>
      </c>
      <c r="D379" s="26"/>
      <c r="E379" s="35" t="s">
        <v>146</v>
      </c>
      <c r="F379" s="44">
        <v>50000</v>
      </c>
      <c r="G379" s="36">
        <f>H379/F379</f>
        <v>0.3333332</v>
      </c>
      <c r="H379" s="44">
        <v>16666.66</v>
      </c>
      <c r="I379" s="44"/>
      <c r="J379" s="57">
        <v>-5000</v>
      </c>
      <c r="K379" s="44">
        <v>11666.66</v>
      </c>
      <c r="L379" s="43">
        <v>42046</v>
      </c>
      <c r="M379" s="28">
        <v>42156</v>
      </c>
      <c r="N379" s="37">
        <f>M379-L379</f>
        <v>110</v>
      </c>
      <c r="O379" s="38">
        <f>K379/N379</f>
        <v>106.06054545454545</v>
      </c>
    </row>
    <row r="380" spans="1:15" x14ac:dyDescent="0.25">
      <c r="A380" s="35">
        <v>2015</v>
      </c>
      <c r="B380" s="26">
        <f>IF(AND($F380&gt;='2016 Overview'!$B$18,$F380&lt;='2016 Overview'!$C$18),'2016 Overview'!$A$18,IF(AND($F380&gt;='2016 Overview'!$B$17,$F380&lt;='2016 Overview'!$C$17),'2016 Overview'!$A$17, IF(AND($F380&gt;='2016 Overview'!$B$16,$F380&lt;='2016 Overview'!$C$16),'2016 Overview'!$A$16, IF(AND($F380&gt;='2016 Overview'!$B$15,$F380&lt;='2016 Overview'!$C$15),'2016 Overview'!$A$15, IF(AND($F380&gt;='2016 Overview'!$B$14,$F380&lt;='2016 Overview'!$C$14),'2016 Overview'!$A$14, IF(AND($F380&gt;='2016 Overview'!$B$13,$F380&lt;='2016 Overview'!$C$13),'2016 Overview'!$A$13, IF(AND($F380&gt;='2016 Overview'!$B$12,$F380&lt;='2016 Overview'!$C$12),'2016 Overview'!$A$12,IF(AND($F380&gt;='2016 Overview'!$B$11,$F380&lt;='2016 Overview'!$C$11),'2016 Overview'!$A$11,IF(AND($F380&gt;='2016 Overview'!$B$10,$F380&lt;='2016 Overview'!$C$10),'2016 Overview'!$A$10,IF(AND($F380&gt;='2016 Overview'!$B$9,$F380&lt;='2016 Overview'!$C$9),'2016 Overview'!$A$9,IF(AND($F380&gt;='2016 Overview'!$B$8,$F380&lt;='2016 Overview'!$C$8),'2016 Overview'!$A$7,IF(AND($F380&gt;='2016 Overview'!$B$7,$F380&lt;='2016 Overview'!$C$7),'2016 Overview'!$A$7,IF(AND($F380&gt;='2016 Overview'!$B$6,$F380&lt;='2016 Overview'!$C$6),'2016 Overview'!$A$6,IF(AND($F380&gt;='2016 Overview'!$B$5,$F380&lt;='2016 Overview'!$C$5),'2016 Overview'!$A$5,))))))))))))))</f>
        <v>0</v>
      </c>
      <c r="C380" s="35" t="s">
        <v>148</v>
      </c>
      <c r="D380" s="26"/>
      <c r="E380" s="35" t="s">
        <v>146</v>
      </c>
      <c r="F380" s="44">
        <v>50000</v>
      </c>
      <c r="G380" s="36">
        <f>H380/F380</f>
        <v>0.3333332</v>
      </c>
      <c r="H380" s="44">
        <v>16666.66</v>
      </c>
      <c r="I380" s="44"/>
      <c r="J380" s="57">
        <v>-2500</v>
      </c>
      <c r="K380" s="44">
        <v>14166.66</v>
      </c>
      <c r="L380" s="43">
        <v>41317</v>
      </c>
      <c r="M380" s="28">
        <v>42156</v>
      </c>
      <c r="N380" s="37">
        <f>M380-L380</f>
        <v>839</v>
      </c>
      <c r="O380" s="38">
        <f>K380/N380</f>
        <v>16.885172824791418</v>
      </c>
    </row>
    <row r="381" spans="1:15" x14ac:dyDescent="0.25">
      <c r="A381" s="35">
        <v>2015</v>
      </c>
      <c r="B381" s="26">
        <f>IF(AND($F381&gt;='2016 Overview'!$B$18,$F381&lt;='2016 Overview'!$C$18),'2016 Overview'!$A$18,IF(AND($F381&gt;='2016 Overview'!$B$17,$F381&lt;='2016 Overview'!$C$17),'2016 Overview'!$A$17, IF(AND($F381&gt;='2016 Overview'!$B$16,$F381&lt;='2016 Overview'!$C$16),'2016 Overview'!$A$16, IF(AND($F381&gt;='2016 Overview'!$B$15,$F381&lt;='2016 Overview'!$C$15),'2016 Overview'!$A$15, IF(AND($F381&gt;='2016 Overview'!$B$14,$F381&lt;='2016 Overview'!$C$14),'2016 Overview'!$A$14, IF(AND($F381&gt;='2016 Overview'!$B$13,$F381&lt;='2016 Overview'!$C$13),'2016 Overview'!$A$13, IF(AND($F381&gt;='2016 Overview'!$B$12,$F381&lt;='2016 Overview'!$C$12),'2016 Overview'!$A$12,IF(AND($F381&gt;='2016 Overview'!$B$11,$F381&lt;='2016 Overview'!$C$11),'2016 Overview'!$A$11,IF(AND($F381&gt;='2016 Overview'!$B$10,$F381&lt;='2016 Overview'!$C$10),'2016 Overview'!$A$10,IF(AND($F381&gt;='2016 Overview'!$B$9,$F381&lt;='2016 Overview'!$C$9),'2016 Overview'!$A$9,IF(AND($F381&gt;='2016 Overview'!$B$8,$F381&lt;='2016 Overview'!$C$8),'2016 Overview'!$A$7,IF(AND($F381&gt;='2016 Overview'!$B$7,$F381&lt;='2016 Overview'!$C$7),'2016 Overview'!$A$7,IF(AND($F381&gt;='2016 Overview'!$B$6,$F381&lt;='2016 Overview'!$C$6),'2016 Overview'!$A$6,IF(AND($F381&gt;='2016 Overview'!$B$5,$F381&lt;='2016 Overview'!$C$5),'2016 Overview'!$A$5,))))))))))))))</f>
        <v>0</v>
      </c>
      <c r="C381" s="35" t="s">
        <v>148</v>
      </c>
      <c r="D381" s="26"/>
      <c r="E381" s="35" t="s">
        <v>146</v>
      </c>
      <c r="F381" s="44">
        <v>50000</v>
      </c>
      <c r="G381" s="36">
        <f>H381/F381</f>
        <v>0.3333332</v>
      </c>
      <c r="H381" s="44">
        <v>16666.66</v>
      </c>
      <c r="I381" s="44"/>
      <c r="J381" s="57">
        <v>-1666.66</v>
      </c>
      <c r="K381" s="44">
        <v>15000</v>
      </c>
      <c r="L381" s="43">
        <v>41989</v>
      </c>
      <c r="M381" s="28">
        <v>42156</v>
      </c>
      <c r="N381" s="37">
        <f>M381-L381</f>
        <v>167</v>
      </c>
      <c r="O381" s="38">
        <f>K381/N381</f>
        <v>89.820359281437121</v>
      </c>
    </row>
    <row r="382" spans="1:15" x14ac:dyDescent="0.25">
      <c r="A382" s="35">
        <v>2015</v>
      </c>
      <c r="B382" s="26">
        <f>IF(AND($F382&gt;='2016 Overview'!$B$18,$F382&lt;='2016 Overview'!$C$18),'2016 Overview'!$A$18,IF(AND($F382&gt;='2016 Overview'!$B$17,$F382&lt;='2016 Overview'!$C$17),'2016 Overview'!$A$17, IF(AND($F382&gt;='2016 Overview'!$B$16,$F382&lt;='2016 Overview'!$C$16),'2016 Overview'!$A$16, IF(AND($F382&gt;='2016 Overview'!$B$15,$F382&lt;='2016 Overview'!$C$15),'2016 Overview'!$A$15, IF(AND($F382&gt;='2016 Overview'!$B$14,$F382&lt;='2016 Overview'!$C$14),'2016 Overview'!$A$14, IF(AND($F382&gt;='2016 Overview'!$B$13,$F382&lt;='2016 Overview'!$C$13),'2016 Overview'!$A$13, IF(AND($F382&gt;='2016 Overview'!$B$12,$F382&lt;='2016 Overview'!$C$12),'2016 Overview'!$A$12,IF(AND($F382&gt;='2016 Overview'!$B$11,$F382&lt;='2016 Overview'!$C$11),'2016 Overview'!$A$11,IF(AND($F382&gt;='2016 Overview'!$B$10,$F382&lt;='2016 Overview'!$C$10),'2016 Overview'!$A$10,IF(AND($F382&gt;='2016 Overview'!$B$9,$F382&lt;='2016 Overview'!$C$9),'2016 Overview'!$A$9,IF(AND($F382&gt;='2016 Overview'!$B$8,$F382&lt;='2016 Overview'!$C$8),'2016 Overview'!$A$7,IF(AND($F382&gt;='2016 Overview'!$B$7,$F382&lt;='2016 Overview'!$C$7),'2016 Overview'!$A$7,IF(AND($F382&gt;='2016 Overview'!$B$6,$F382&lt;='2016 Overview'!$C$6),'2016 Overview'!$A$6,IF(AND($F382&gt;='2016 Overview'!$B$5,$F382&lt;='2016 Overview'!$C$5),'2016 Overview'!$A$5,))))))))))))))</f>
        <v>0</v>
      </c>
      <c r="C382" s="35" t="s">
        <v>148</v>
      </c>
      <c r="D382" s="26"/>
      <c r="E382" s="35" t="s">
        <v>146</v>
      </c>
      <c r="F382" s="44">
        <v>50000</v>
      </c>
      <c r="G382" s="36">
        <f>H382/F382</f>
        <v>0.3333332</v>
      </c>
      <c r="H382" s="44">
        <v>16666.66</v>
      </c>
      <c r="I382" s="44"/>
      <c r="J382" s="57">
        <v>0</v>
      </c>
      <c r="K382" s="44">
        <v>16666.66</v>
      </c>
      <c r="L382" s="43">
        <v>41089</v>
      </c>
      <c r="M382" s="28">
        <v>42156</v>
      </c>
      <c r="N382" s="37">
        <f>M382-L382</f>
        <v>1067</v>
      </c>
      <c r="O382" s="38">
        <f>K382/N382</f>
        <v>15.620112464854733</v>
      </c>
    </row>
    <row r="383" spans="1:15" x14ac:dyDescent="0.25">
      <c r="A383" s="35">
        <v>2015</v>
      </c>
      <c r="B383" s="26">
        <f>IF(AND($F383&gt;='2016 Overview'!$B$18,$F383&lt;='2016 Overview'!$C$18),'2016 Overview'!$A$18,IF(AND($F383&gt;='2016 Overview'!$B$17,$F383&lt;='2016 Overview'!$C$17),'2016 Overview'!$A$17, IF(AND($F383&gt;='2016 Overview'!$B$16,$F383&lt;='2016 Overview'!$C$16),'2016 Overview'!$A$16, IF(AND($F383&gt;='2016 Overview'!$B$15,$F383&lt;='2016 Overview'!$C$15),'2016 Overview'!$A$15, IF(AND($F383&gt;='2016 Overview'!$B$14,$F383&lt;='2016 Overview'!$C$14),'2016 Overview'!$A$14, IF(AND($F383&gt;='2016 Overview'!$B$13,$F383&lt;='2016 Overview'!$C$13),'2016 Overview'!$A$13, IF(AND($F383&gt;='2016 Overview'!$B$12,$F383&lt;='2016 Overview'!$C$12),'2016 Overview'!$A$12,IF(AND($F383&gt;='2016 Overview'!$B$11,$F383&lt;='2016 Overview'!$C$11),'2016 Overview'!$A$11,IF(AND($F383&gt;='2016 Overview'!$B$10,$F383&lt;='2016 Overview'!$C$10),'2016 Overview'!$A$10,IF(AND($F383&gt;='2016 Overview'!$B$9,$F383&lt;='2016 Overview'!$C$9),'2016 Overview'!$A$9,IF(AND($F383&gt;='2016 Overview'!$B$8,$F383&lt;='2016 Overview'!$C$8),'2016 Overview'!$A$7,IF(AND($F383&gt;='2016 Overview'!$B$7,$F383&lt;='2016 Overview'!$C$7),'2016 Overview'!$A$7,IF(AND($F383&gt;='2016 Overview'!$B$6,$F383&lt;='2016 Overview'!$C$6),'2016 Overview'!$A$6,IF(AND($F383&gt;='2016 Overview'!$B$5,$F383&lt;='2016 Overview'!$C$5),'2016 Overview'!$A$5,))))))))))))))</f>
        <v>0</v>
      </c>
      <c r="C383" s="35" t="s">
        <v>148</v>
      </c>
      <c r="D383" s="26"/>
      <c r="E383" s="35" t="s">
        <v>146</v>
      </c>
      <c r="F383" s="44">
        <v>70000</v>
      </c>
      <c r="G383" s="36">
        <f>H383/F383</f>
        <v>0.33333328571428572</v>
      </c>
      <c r="H383" s="44">
        <v>23333.33</v>
      </c>
      <c r="I383" s="44"/>
      <c r="J383" s="57">
        <v>0</v>
      </c>
      <c r="K383" s="44">
        <v>23333.33</v>
      </c>
      <c r="L383" s="43">
        <v>41388</v>
      </c>
      <c r="M383" s="28">
        <v>42156</v>
      </c>
      <c r="N383" s="37">
        <f>M383-L383</f>
        <v>768</v>
      </c>
      <c r="O383" s="38">
        <f>K383/N383</f>
        <v>30.38194010416667</v>
      </c>
    </row>
    <row r="384" spans="1:15" x14ac:dyDescent="0.25">
      <c r="A384" s="35">
        <v>2015</v>
      </c>
      <c r="B384" s="26">
        <f>IF(AND($F384&gt;='2016 Overview'!$B$18,$F384&lt;='2016 Overview'!$C$18),'2016 Overview'!$A$18,IF(AND($F384&gt;='2016 Overview'!$B$17,$F384&lt;='2016 Overview'!$C$17),'2016 Overview'!$A$17, IF(AND($F384&gt;='2016 Overview'!$B$16,$F384&lt;='2016 Overview'!$C$16),'2016 Overview'!$A$16, IF(AND($F384&gt;='2016 Overview'!$B$15,$F384&lt;='2016 Overview'!$C$15),'2016 Overview'!$A$15, IF(AND($F384&gt;='2016 Overview'!$B$14,$F384&lt;='2016 Overview'!$C$14),'2016 Overview'!$A$14, IF(AND($F384&gt;='2016 Overview'!$B$13,$F384&lt;='2016 Overview'!$C$13),'2016 Overview'!$A$13, IF(AND($F384&gt;='2016 Overview'!$B$12,$F384&lt;='2016 Overview'!$C$12),'2016 Overview'!$A$12,IF(AND($F384&gt;='2016 Overview'!$B$11,$F384&lt;='2016 Overview'!$C$11),'2016 Overview'!$A$11,IF(AND($F384&gt;='2016 Overview'!$B$10,$F384&lt;='2016 Overview'!$C$10),'2016 Overview'!$A$10,IF(AND($F384&gt;='2016 Overview'!$B$9,$F384&lt;='2016 Overview'!$C$9),'2016 Overview'!$A$9,IF(AND($F384&gt;='2016 Overview'!$B$8,$F384&lt;='2016 Overview'!$C$8),'2016 Overview'!$A$7,IF(AND($F384&gt;='2016 Overview'!$B$7,$F384&lt;='2016 Overview'!$C$7),'2016 Overview'!$A$7,IF(AND($F384&gt;='2016 Overview'!$B$6,$F384&lt;='2016 Overview'!$C$6),'2016 Overview'!$A$6,IF(AND($F384&gt;='2016 Overview'!$B$5,$F384&lt;='2016 Overview'!$C$5),'2016 Overview'!$A$5,))))))))))))))</f>
        <v>0</v>
      </c>
      <c r="C384" s="35" t="s">
        <v>148</v>
      </c>
      <c r="D384" s="26"/>
      <c r="E384" s="35" t="s">
        <v>146</v>
      </c>
      <c r="F384" s="44">
        <v>69555.039999999994</v>
      </c>
      <c r="G384" s="36">
        <f>H384/F384</f>
        <v>0.33333342918068914</v>
      </c>
      <c r="H384" s="44">
        <v>23185.02</v>
      </c>
      <c r="I384" s="44"/>
      <c r="J384" s="57">
        <v>-7754.29</v>
      </c>
      <c r="K384" s="44">
        <v>15430.73</v>
      </c>
      <c r="L384" s="43">
        <v>41856</v>
      </c>
      <c r="M384" s="28">
        <v>42156</v>
      </c>
      <c r="N384" s="37">
        <f>M384-L384</f>
        <v>300</v>
      </c>
      <c r="O384" s="38">
        <f>K384/N384</f>
        <v>51.435766666666666</v>
      </c>
    </row>
    <row r="385" spans="1:15" x14ac:dyDescent="0.25">
      <c r="A385" s="35">
        <v>2015</v>
      </c>
      <c r="B385" s="26">
        <f>IF(AND($F385&gt;='2016 Overview'!$B$18,$F385&lt;='2016 Overview'!$C$18),'2016 Overview'!$A$18,IF(AND($F385&gt;='2016 Overview'!$B$17,$F385&lt;='2016 Overview'!$C$17),'2016 Overview'!$A$17, IF(AND($F385&gt;='2016 Overview'!$B$16,$F385&lt;='2016 Overview'!$C$16),'2016 Overview'!$A$16, IF(AND($F385&gt;='2016 Overview'!$B$15,$F385&lt;='2016 Overview'!$C$15),'2016 Overview'!$A$15, IF(AND($F385&gt;='2016 Overview'!$B$14,$F385&lt;='2016 Overview'!$C$14),'2016 Overview'!$A$14, IF(AND($F385&gt;='2016 Overview'!$B$13,$F385&lt;='2016 Overview'!$C$13),'2016 Overview'!$A$13, IF(AND($F385&gt;='2016 Overview'!$B$12,$F385&lt;='2016 Overview'!$C$12),'2016 Overview'!$A$12,IF(AND($F385&gt;='2016 Overview'!$B$11,$F385&lt;='2016 Overview'!$C$11),'2016 Overview'!$A$11,IF(AND($F385&gt;='2016 Overview'!$B$10,$F385&lt;='2016 Overview'!$C$10),'2016 Overview'!$A$10,IF(AND($F385&gt;='2016 Overview'!$B$9,$F385&lt;='2016 Overview'!$C$9),'2016 Overview'!$A$9,IF(AND($F385&gt;='2016 Overview'!$B$8,$F385&lt;='2016 Overview'!$C$8),'2016 Overview'!$A$7,IF(AND($F385&gt;='2016 Overview'!$B$7,$F385&lt;='2016 Overview'!$C$7),'2016 Overview'!$A$7,IF(AND($F385&gt;='2016 Overview'!$B$6,$F385&lt;='2016 Overview'!$C$6),'2016 Overview'!$A$6,IF(AND($F385&gt;='2016 Overview'!$B$5,$F385&lt;='2016 Overview'!$C$5),'2016 Overview'!$A$5,))))))))))))))</f>
        <v>0</v>
      </c>
      <c r="C385" s="35" t="s">
        <v>148</v>
      </c>
      <c r="D385" s="26"/>
      <c r="E385" s="35" t="s">
        <v>146</v>
      </c>
      <c r="F385" s="44">
        <v>72066.67</v>
      </c>
      <c r="G385" s="36">
        <f>H385/F385</f>
        <v>0.31359836662357232</v>
      </c>
      <c r="H385" s="44">
        <v>22599.99</v>
      </c>
      <c r="I385" s="44"/>
      <c r="J385" s="57">
        <v>0</v>
      </c>
      <c r="K385" s="44">
        <v>22599.99</v>
      </c>
      <c r="L385" s="43">
        <v>41801</v>
      </c>
      <c r="M385" s="28">
        <v>42156</v>
      </c>
      <c r="N385" s="37">
        <f>M385-L385</f>
        <v>355</v>
      </c>
      <c r="O385" s="38">
        <f>K385/N385</f>
        <v>63.661943661971833</v>
      </c>
    </row>
    <row r="386" spans="1:15" x14ac:dyDescent="0.25">
      <c r="A386" s="35">
        <v>2015</v>
      </c>
      <c r="B386" s="26">
        <f>IF(AND($F386&gt;='2016 Overview'!$B$18,$F386&lt;='2016 Overview'!$C$18),'2016 Overview'!$A$18,IF(AND($F386&gt;='2016 Overview'!$B$17,$F386&lt;='2016 Overview'!$C$17),'2016 Overview'!$A$17, IF(AND($F386&gt;='2016 Overview'!$B$16,$F386&lt;='2016 Overview'!$C$16),'2016 Overview'!$A$16, IF(AND($F386&gt;='2016 Overview'!$B$15,$F386&lt;='2016 Overview'!$C$15),'2016 Overview'!$A$15, IF(AND($F386&gt;='2016 Overview'!$B$14,$F386&lt;='2016 Overview'!$C$14),'2016 Overview'!$A$14, IF(AND($F386&gt;='2016 Overview'!$B$13,$F386&lt;='2016 Overview'!$C$13),'2016 Overview'!$A$13, IF(AND($F386&gt;='2016 Overview'!$B$12,$F386&lt;='2016 Overview'!$C$12),'2016 Overview'!$A$12,IF(AND($F386&gt;='2016 Overview'!$B$11,$F386&lt;='2016 Overview'!$C$11),'2016 Overview'!$A$11,IF(AND($F386&gt;='2016 Overview'!$B$10,$F386&lt;='2016 Overview'!$C$10),'2016 Overview'!$A$10,IF(AND($F386&gt;='2016 Overview'!$B$9,$F386&lt;='2016 Overview'!$C$9),'2016 Overview'!$A$9,IF(AND($F386&gt;='2016 Overview'!$B$8,$F386&lt;='2016 Overview'!$C$8),'2016 Overview'!$A$7,IF(AND($F386&gt;='2016 Overview'!$B$7,$F386&lt;='2016 Overview'!$C$7),'2016 Overview'!$A$7,IF(AND($F386&gt;='2016 Overview'!$B$6,$F386&lt;='2016 Overview'!$C$6),'2016 Overview'!$A$6,IF(AND($F386&gt;='2016 Overview'!$B$5,$F386&lt;='2016 Overview'!$C$5),'2016 Overview'!$A$5,))))))))))))))</f>
        <v>0</v>
      </c>
      <c r="C386" s="35" t="s">
        <v>148</v>
      </c>
      <c r="D386" s="26"/>
      <c r="E386" s="35" t="s">
        <v>146</v>
      </c>
      <c r="F386" s="44">
        <v>64845.45</v>
      </c>
      <c r="G386" s="36">
        <f>H386/F386</f>
        <v>0.33333317912050886</v>
      </c>
      <c r="H386" s="44">
        <v>21615.14</v>
      </c>
      <c r="I386" s="44"/>
      <c r="J386" s="57">
        <v>-1500</v>
      </c>
      <c r="K386" s="44">
        <v>20115.14</v>
      </c>
      <c r="L386" s="43">
        <v>40991</v>
      </c>
      <c r="M386" s="28">
        <v>42156</v>
      </c>
      <c r="N386" s="37">
        <f>M386-L386</f>
        <v>1165</v>
      </c>
      <c r="O386" s="38">
        <f>K386/N386</f>
        <v>17.266214592274679</v>
      </c>
    </row>
    <row r="387" spans="1:15" x14ac:dyDescent="0.25">
      <c r="A387" s="35">
        <v>2015</v>
      </c>
      <c r="B387" s="26">
        <f>IF(AND($F387&gt;='2016 Overview'!$B$18,$F387&lt;='2016 Overview'!$C$18),'2016 Overview'!$A$18,IF(AND($F387&gt;='2016 Overview'!$B$17,$F387&lt;='2016 Overview'!$C$17),'2016 Overview'!$A$17, IF(AND($F387&gt;='2016 Overview'!$B$16,$F387&lt;='2016 Overview'!$C$16),'2016 Overview'!$A$16, IF(AND($F387&gt;='2016 Overview'!$B$15,$F387&lt;='2016 Overview'!$C$15),'2016 Overview'!$A$15, IF(AND($F387&gt;='2016 Overview'!$B$14,$F387&lt;='2016 Overview'!$C$14),'2016 Overview'!$A$14, IF(AND($F387&gt;='2016 Overview'!$B$13,$F387&lt;='2016 Overview'!$C$13),'2016 Overview'!$A$13, IF(AND($F387&gt;='2016 Overview'!$B$12,$F387&lt;='2016 Overview'!$C$12),'2016 Overview'!$A$12,IF(AND($F387&gt;='2016 Overview'!$B$11,$F387&lt;='2016 Overview'!$C$11),'2016 Overview'!$A$11,IF(AND($F387&gt;='2016 Overview'!$B$10,$F387&lt;='2016 Overview'!$C$10),'2016 Overview'!$A$10,IF(AND($F387&gt;='2016 Overview'!$B$9,$F387&lt;='2016 Overview'!$C$9),'2016 Overview'!$A$9,IF(AND($F387&gt;='2016 Overview'!$B$8,$F387&lt;='2016 Overview'!$C$8),'2016 Overview'!$A$7,IF(AND($F387&gt;='2016 Overview'!$B$7,$F387&lt;='2016 Overview'!$C$7),'2016 Overview'!$A$7,IF(AND($F387&gt;='2016 Overview'!$B$6,$F387&lt;='2016 Overview'!$C$6),'2016 Overview'!$A$6,IF(AND($F387&gt;='2016 Overview'!$B$5,$F387&lt;='2016 Overview'!$C$5),'2016 Overview'!$A$5,))))))))))))))</f>
        <v>0</v>
      </c>
      <c r="C387" s="35" t="s">
        <v>148</v>
      </c>
      <c r="D387" s="26"/>
      <c r="E387" s="35" t="s">
        <v>146</v>
      </c>
      <c r="F387" s="44">
        <v>60516.37</v>
      </c>
      <c r="G387" s="36">
        <f>H387/F387</f>
        <v>0.33333327825181847</v>
      </c>
      <c r="H387" s="44">
        <v>20172.12</v>
      </c>
      <c r="I387" s="44"/>
      <c r="J387" s="57">
        <v>0</v>
      </c>
      <c r="K387" s="44">
        <v>20172.12</v>
      </c>
      <c r="L387" s="43">
        <v>41528</v>
      </c>
      <c r="M387" s="28">
        <v>42156</v>
      </c>
      <c r="N387" s="37">
        <f>M387-L387</f>
        <v>628</v>
      </c>
      <c r="O387" s="38">
        <f>K387/N387</f>
        <v>32.121210191082803</v>
      </c>
    </row>
    <row r="388" spans="1:15" x14ac:dyDescent="0.25">
      <c r="A388" s="35">
        <v>2015</v>
      </c>
      <c r="B388" s="26">
        <f>IF(AND($F388&gt;='2016 Overview'!$B$18,$F388&lt;='2016 Overview'!$C$18),'2016 Overview'!$A$18,IF(AND($F388&gt;='2016 Overview'!$B$17,$F388&lt;='2016 Overview'!$C$17),'2016 Overview'!$A$17, IF(AND($F388&gt;='2016 Overview'!$B$16,$F388&lt;='2016 Overview'!$C$16),'2016 Overview'!$A$16, IF(AND($F388&gt;='2016 Overview'!$B$15,$F388&lt;='2016 Overview'!$C$15),'2016 Overview'!$A$15, IF(AND($F388&gt;='2016 Overview'!$B$14,$F388&lt;='2016 Overview'!$C$14),'2016 Overview'!$A$14, IF(AND($F388&gt;='2016 Overview'!$B$13,$F388&lt;='2016 Overview'!$C$13),'2016 Overview'!$A$13, IF(AND($F388&gt;='2016 Overview'!$B$12,$F388&lt;='2016 Overview'!$C$12),'2016 Overview'!$A$12,IF(AND($F388&gt;='2016 Overview'!$B$11,$F388&lt;='2016 Overview'!$C$11),'2016 Overview'!$A$11,IF(AND($F388&gt;='2016 Overview'!$B$10,$F388&lt;='2016 Overview'!$C$10),'2016 Overview'!$A$10,IF(AND($F388&gt;='2016 Overview'!$B$9,$F388&lt;='2016 Overview'!$C$9),'2016 Overview'!$A$9,IF(AND($F388&gt;='2016 Overview'!$B$8,$F388&lt;='2016 Overview'!$C$8),'2016 Overview'!$A$7,IF(AND($F388&gt;='2016 Overview'!$B$7,$F388&lt;='2016 Overview'!$C$7),'2016 Overview'!$A$7,IF(AND($F388&gt;='2016 Overview'!$B$6,$F388&lt;='2016 Overview'!$C$6),'2016 Overview'!$A$6,IF(AND($F388&gt;='2016 Overview'!$B$5,$F388&lt;='2016 Overview'!$C$5),'2016 Overview'!$A$5,))))))))))))))</f>
        <v>0</v>
      </c>
      <c r="C388" s="35" t="s">
        <v>148</v>
      </c>
      <c r="D388" s="26"/>
      <c r="E388" s="35" t="s">
        <v>146</v>
      </c>
      <c r="F388" s="44">
        <v>60000</v>
      </c>
      <c r="G388" s="36">
        <f>H388/F388</f>
        <v>0.33333333333333331</v>
      </c>
      <c r="H388" s="44">
        <v>20000</v>
      </c>
      <c r="I388" s="44"/>
      <c r="J388" s="57">
        <v>-3333.34</v>
      </c>
      <c r="K388" s="44">
        <v>16666.66</v>
      </c>
      <c r="L388" s="43">
        <v>41906</v>
      </c>
      <c r="M388" s="28">
        <v>42156</v>
      </c>
      <c r="N388" s="37">
        <f>M388-L388</f>
        <v>250</v>
      </c>
      <c r="O388" s="38">
        <f>K388/N388</f>
        <v>66.666640000000001</v>
      </c>
    </row>
    <row r="389" spans="1:15" x14ac:dyDescent="0.25">
      <c r="A389" s="35">
        <v>2015</v>
      </c>
      <c r="B389" s="26">
        <f>IF(AND($F389&gt;='2016 Overview'!$B$18,$F389&lt;='2016 Overview'!$C$18),'2016 Overview'!$A$18,IF(AND($F389&gt;='2016 Overview'!$B$17,$F389&lt;='2016 Overview'!$C$17),'2016 Overview'!$A$17, IF(AND($F389&gt;='2016 Overview'!$B$16,$F389&lt;='2016 Overview'!$C$16),'2016 Overview'!$A$16, IF(AND($F389&gt;='2016 Overview'!$B$15,$F389&lt;='2016 Overview'!$C$15),'2016 Overview'!$A$15, IF(AND($F389&gt;='2016 Overview'!$B$14,$F389&lt;='2016 Overview'!$C$14),'2016 Overview'!$A$14, IF(AND($F389&gt;='2016 Overview'!$B$13,$F389&lt;='2016 Overview'!$C$13),'2016 Overview'!$A$13, IF(AND($F389&gt;='2016 Overview'!$B$12,$F389&lt;='2016 Overview'!$C$12),'2016 Overview'!$A$12,IF(AND($F389&gt;='2016 Overview'!$B$11,$F389&lt;='2016 Overview'!$C$11),'2016 Overview'!$A$11,IF(AND($F389&gt;='2016 Overview'!$B$10,$F389&lt;='2016 Overview'!$C$10),'2016 Overview'!$A$10,IF(AND($F389&gt;='2016 Overview'!$B$9,$F389&lt;='2016 Overview'!$C$9),'2016 Overview'!$A$9,IF(AND($F389&gt;='2016 Overview'!$B$8,$F389&lt;='2016 Overview'!$C$8),'2016 Overview'!$A$7,IF(AND($F389&gt;='2016 Overview'!$B$7,$F389&lt;='2016 Overview'!$C$7),'2016 Overview'!$A$7,IF(AND($F389&gt;='2016 Overview'!$B$6,$F389&lt;='2016 Overview'!$C$6),'2016 Overview'!$A$6,IF(AND($F389&gt;='2016 Overview'!$B$5,$F389&lt;='2016 Overview'!$C$5),'2016 Overview'!$A$5,))))))))))))))</f>
        <v>0</v>
      </c>
      <c r="C389" s="35" t="s">
        <v>148</v>
      </c>
      <c r="D389" s="26"/>
      <c r="E389" s="35" t="s">
        <v>146</v>
      </c>
      <c r="F389" s="44">
        <v>60000</v>
      </c>
      <c r="G389" s="36">
        <f>H389/F389</f>
        <v>0.33333333333333331</v>
      </c>
      <c r="H389" s="44">
        <v>20000</v>
      </c>
      <c r="I389" s="44"/>
      <c r="J389" s="57">
        <v>0</v>
      </c>
      <c r="K389" s="44">
        <v>20000</v>
      </c>
      <c r="L389" s="43">
        <v>41383</v>
      </c>
      <c r="M389" s="28">
        <v>42156</v>
      </c>
      <c r="N389" s="37">
        <f>M389-L389</f>
        <v>773</v>
      </c>
      <c r="O389" s="38">
        <f>K389/N389</f>
        <v>25.873221216041397</v>
      </c>
    </row>
    <row r="390" spans="1:15" x14ac:dyDescent="0.25">
      <c r="A390" s="35">
        <v>2015</v>
      </c>
      <c r="B390" s="26">
        <f>IF(AND($F390&gt;='2016 Overview'!$B$18,$F390&lt;='2016 Overview'!$C$18),'2016 Overview'!$A$18,IF(AND($F390&gt;='2016 Overview'!$B$17,$F390&lt;='2016 Overview'!$C$17),'2016 Overview'!$A$17, IF(AND($F390&gt;='2016 Overview'!$B$16,$F390&lt;='2016 Overview'!$C$16),'2016 Overview'!$A$16, IF(AND($F390&gt;='2016 Overview'!$B$15,$F390&lt;='2016 Overview'!$C$15),'2016 Overview'!$A$15, IF(AND($F390&gt;='2016 Overview'!$B$14,$F390&lt;='2016 Overview'!$C$14),'2016 Overview'!$A$14, IF(AND($F390&gt;='2016 Overview'!$B$13,$F390&lt;='2016 Overview'!$C$13),'2016 Overview'!$A$13, IF(AND($F390&gt;='2016 Overview'!$B$12,$F390&lt;='2016 Overview'!$C$12),'2016 Overview'!$A$12,IF(AND($F390&gt;='2016 Overview'!$B$11,$F390&lt;='2016 Overview'!$C$11),'2016 Overview'!$A$11,IF(AND($F390&gt;='2016 Overview'!$B$10,$F390&lt;='2016 Overview'!$C$10),'2016 Overview'!$A$10,IF(AND($F390&gt;='2016 Overview'!$B$9,$F390&lt;='2016 Overview'!$C$9),'2016 Overview'!$A$9,IF(AND($F390&gt;='2016 Overview'!$B$8,$F390&lt;='2016 Overview'!$C$8),'2016 Overview'!$A$7,IF(AND($F390&gt;='2016 Overview'!$B$7,$F390&lt;='2016 Overview'!$C$7),'2016 Overview'!$A$7,IF(AND($F390&gt;='2016 Overview'!$B$6,$F390&lt;='2016 Overview'!$C$6),'2016 Overview'!$A$6,IF(AND($F390&gt;='2016 Overview'!$B$5,$F390&lt;='2016 Overview'!$C$5),'2016 Overview'!$A$5,))))))))))))))</f>
        <v>0</v>
      </c>
      <c r="C390" s="35" t="s">
        <v>148</v>
      </c>
      <c r="D390" s="26"/>
      <c r="E390" s="35" t="s">
        <v>146</v>
      </c>
      <c r="F390" s="44">
        <v>60000</v>
      </c>
      <c r="G390" s="36">
        <f>H390/F390</f>
        <v>0.33333333333333331</v>
      </c>
      <c r="H390" s="44">
        <v>20000</v>
      </c>
      <c r="I390" s="44"/>
      <c r="J390" s="57">
        <v>0</v>
      </c>
      <c r="K390" s="44">
        <v>20000</v>
      </c>
      <c r="L390" s="43">
        <v>41698</v>
      </c>
      <c r="M390" s="28">
        <v>42156</v>
      </c>
      <c r="N390" s="37">
        <f>M390-L390</f>
        <v>458</v>
      </c>
      <c r="O390" s="38">
        <f>K390/N390</f>
        <v>43.668122270742359</v>
      </c>
    </row>
    <row r="391" spans="1:15" x14ac:dyDescent="0.25">
      <c r="A391" s="35">
        <v>2015</v>
      </c>
      <c r="B391" s="26">
        <f>IF(AND($F391&gt;='2016 Overview'!$B$18,$F391&lt;='2016 Overview'!$C$18),'2016 Overview'!$A$18,IF(AND($F391&gt;='2016 Overview'!$B$17,$F391&lt;='2016 Overview'!$C$17),'2016 Overview'!$A$17, IF(AND($F391&gt;='2016 Overview'!$B$16,$F391&lt;='2016 Overview'!$C$16),'2016 Overview'!$A$16, IF(AND($F391&gt;='2016 Overview'!$B$15,$F391&lt;='2016 Overview'!$C$15),'2016 Overview'!$A$15, IF(AND($F391&gt;='2016 Overview'!$B$14,$F391&lt;='2016 Overview'!$C$14),'2016 Overview'!$A$14, IF(AND($F391&gt;='2016 Overview'!$B$13,$F391&lt;='2016 Overview'!$C$13),'2016 Overview'!$A$13, IF(AND($F391&gt;='2016 Overview'!$B$12,$F391&lt;='2016 Overview'!$C$12),'2016 Overview'!$A$12,IF(AND($F391&gt;='2016 Overview'!$B$11,$F391&lt;='2016 Overview'!$C$11),'2016 Overview'!$A$11,IF(AND($F391&gt;='2016 Overview'!$B$10,$F391&lt;='2016 Overview'!$C$10),'2016 Overview'!$A$10,IF(AND($F391&gt;='2016 Overview'!$B$9,$F391&lt;='2016 Overview'!$C$9),'2016 Overview'!$A$9,IF(AND($F391&gt;='2016 Overview'!$B$8,$F391&lt;='2016 Overview'!$C$8),'2016 Overview'!$A$7,IF(AND($F391&gt;='2016 Overview'!$B$7,$F391&lt;='2016 Overview'!$C$7),'2016 Overview'!$A$7,IF(AND($F391&gt;='2016 Overview'!$B$6,$F391&lt;='2016 Overview'!$C$6),'2016 Overview'!$A$6,IF(AND($F391&gt;='2016 Overview'!$B$5,$F391&lt;='2016 Overview'!$C$5),'2016 Overview'!$A$5,))))))))))))))</f>
        <v>0</v>
      </c>
      <c r="C391" s="35" t="s">
        <v>148</v>
      </c>
      <c r="D391" s="26"/>
      <c r="E391" s="35" t="s">
        <v>146</v>
      </c>
      <c r="F391" s="44">
        <v>50000</v>
      </c>
      <c r="G391" s="36">
        <f>H391/F391</f>
        <v>0.4</v>
      </c>
      <c r="H391" s="44">
        <v>20000</v>
      </c>
      <c r="I391" s="44"/>
      <c r="J391" s="57">
        <v>0</v>
      </c>
      <c r="K391" s="44">
        <v>20000</v>
      </c>
      <c r="L391" s="43">
        <v>40700</v>
      </c>
      <c r="M391" s="28">
        <v>42156</v>
      </c>
      <c r="N391" s="37">
        <f>M391-L391</f>
        <v>1456</v>
      </c>
      <c r="O391" s="38">
        <f>K391/N391</f>
        <v>13.736263736263735</v>
      </c>
    </row>
    <row r="392" spans="1:15" x14ac:dyDescent="0.25">
      <c r="A392" s="35">
        <v>2015</v>
      </c>
      <c r="B392" s="26">
        <f>IF(AND($F392&gt;='2016 Overview'!$B$18,$F392&lt;='2016 Overview'!$C$18),'2016 Overview'!$A$18,IF(AND($F392&gt;='2016 Overview'!$B$17,$F392&lt;='2016 Overview'!$C$17),'2016 Overview'!$A$17, IF(AND($F392&gt;='2016 Overview'!$B$16,$F392&lt;='2016 Overview'!$C$16),'2016 Overview'!$A$16, IF(AND($F392&gt;='2016 Overview'!$B$15,$F392&lt;='2016 Overview'!$C$15),'2016 Overview'!$A$15, IF(AND($F392&gt;='2016 Overview'!$B$14,$F392&lt;='2016 Overview'!$C$14),'2016 Overview'!$A$14, IF(AND($F392&gt;='2016 Overview'!$B$13,$F392&lt;='2016 Overview'!$C$13),'2016 Overview'!$A$13, IF(AND($F392&gt;='2016 Overview'!$B$12,$F392&lt;='2016 Overview'!$C$12),'2016 Overview'!$A$12,IF(AND($F392&gt;='2016 Overview'!$B$11,$F392&lt;='2016 Overview'!$C$11),'2016 Overview'!$A$11,IF(AND($F392&gt;='2016 Overview'!$B$10,$F392&lt;='2016 Overview'!$C$10),'2016 Overview'!$A$10,IF(AND($F392&gt;='2016 Overview'!$B$9,$F392&lt;='2016 Overview'!$C$9),'2016 Overview'!$A$9,IF(AND($F392&gt;='2016 Overview'!$B$8,$F392&lt;='2016 Overview'!$C$8),'2016 Overview'!$A$7,IF(AND($F392&gt;='2016 Overview'!$B$7,$F392&lt;='2016 Overview'!$C$7),'2016 Overview'!$A$7,IF(AND($F392&gt;='2016 Overview'!$B$6,$F392&lt;='2016 Overview'!$C$6),'2016 Overview'!$A$6,IF(AND($F392&gt;='2016 Overview'!$B$5,$F392&lt;='2016 Overview'!$C$5),'2016 Overview'!$A$5,))))))))))))))</f>
        <v>0</v>
      </c>
      <c r="C392" s="35" t="s">
        <v>148</v>
      </c>
      <c r="D392" s="26"/>
      <c r="E392" s="35" t="s">
        <v>146</v>
      </c>
      <c r="F392" s="44">
        <v>58000</v>
      </c>
      <c r="G392" s="36">
        <f>H392/F392</f>
        <v>0.33333327586206901</v>
      </c>
      <c r="H392" s="44">
        <v>19333.330000000002</v>
      </c>
      <c r="I392" s="44"/>
      <c r="J392" s="57">
        <v>0</v>
      </c>
      <c r="K392" s="44">
        <v>19333.330000000002</v>
      </c>
      <c r="L392" s="43">
        <v>41922</v>
      </c>
      <c r="M392" s="28">
        <v>42156</v>
      </c>
      <c r="N392" s="37">
        <f>M392-L392</f>
        <v>234</v>
      </c>
      <c r="O392" s="38">
        <f>K392/N392</f>
        <v>82.621068376068379</v>
      </c>
    </row>
    <row r="393" spans="1:15" x14ac:dyDescent="0.25">
      <c r="A393" s="35">
        <v>2015</v>
      </c>
      <c r="B393" s="26">
        <f>IF(AND($F393&gt;='2016 Overview'!$B$18,$F393&lt;='2016 Overview'!$C$18),'2016 Overview'!$A$18,IF(AND($F393&gt;='2016 Overview'!$B$17,$F393&lt;='2016 Overview'!$C$17),'2016 Overview'!$A$17, IF(AND($F393&gt;='2016 Overview'!$B$16,$F393&lt;='2016 Overview'!$C$16),'2016 Overview'!$A$16, IF(AND($F393&gt;='2016 Overview'!$B$15,$F393&lt;='2016 Overview'!$C$15),'2016 Overview'!$A$15, IF(AND($F393&gt;='2016 Overview'!$B$14,$F393&lt;='2016 Overview'!$C$14),'2016 Overview'!$A$14, IF(AND($F393&gt;='2016 Overview'!$B$13,$F393&lt;='2016 Overview'!$C$13),'2016 Overview'!$A$13, IF(AND($F393&gt;='2016 Overview'!$B$12,$F393&lt;='2016 Overview'!$C$12),'2016 Overview'!$A$12,IF(AND($F393&gt;='2016 Overview'!$B$11,$F393&lt;='2016 Overview'!$C$11),'2016 Overview'!$A$11,IF(AND($F393&gt;='2016 Overview'!$B$10,$F393&lt;='2016 Overview'!$C$10),'2016 Overview'!$A$10,IF(AND($F393&gt;='2016 Overview'!$B$9,$F393&lt;='2016 Overview'!$C$9),'2016 Overview'!$A$9,IF(AND($F393&gt;='2016 Overview'!$B$8,$F393&lt;='2016 Overview'!$C$8),'2016 Overview'!$A$7,IF(AND($F393&gt;='2016 Overview'!$B$7,$F393&lt;='2016 Overview'!$C$7),'2016 Overview'!$A$7,IF(AND($F393&gt;='2016 Overview'!$B$6,$F393&lt;='2016 Overview'!$C$6),'2016 Overview'!$A$6,IF(AND($F393&gt;='2016 Overview'!$B$5,$F393&lt;='2016 Overview'!$C$5),'2016 Overview'!$A$5,))))))))))))))</f>
        <v>0</v>
      </c>
      <c r="C393" s="35" t="s">
        <v>148</v>
      </c>
      <c r="D393" s="26"/>
      <c r="E393" s="35" t="s">
        <v>146</v>
      </c>
      <c r="F393" s="44">
        <v>56800</v>
      </c>
      <c r="G393" s="36">
        <f>H393/F393</f>
        <v>0.33333327464788737</v>
      </c>
      <c r="H393" s="44">
        <v>18933.330000000002</v>
      </c>
      <c r="I393" s="44"/>
      <c r="J393" s="57">
        <v>0</v>
      </c>
      <c r="K393" s="44">
        <v>18933.330000000002</v>
      </c>
      <c r="L393" s="43">
        <v>41760</v>
      </c>
      <c r="M393" s="28">
        <v>42156</v>
      </c>
      <c r="N393" s="37">
        <f>M393-L393</f>
        <v>396</v>
      </c>
      <c r="O393" s="38">
        <f>K393/N393</f>
        <v>47.811439393939395</v>
      </c>
    </row>
    <row r="394" spans="1:15" x14ac:dyDescent="0.25">
      <c r="A394" s="35">
        <v>2015</v>
      </c>
      <c r="B394" s="26">
        <f>IF(AND($F394&gt;='2016 Overview'!$B$18,$F394&lt;='2016 Overview'!$C$18),'2016 Overview'!$A$18,IF(AND($F394&gt;='2016 Overview'!$B$17,$F394&lt;='2016 Overview'!$C$17),'2016 Overview'!$A$17, IF(AND($F394&gt;='2016 Overview'!$B$16,$F394&lt;='2016 Overview'!$C$16),'2016 Overview'!$A$16, IF(AND($F394&gt;='2016 Overview'!$B$15,$F394&lt;='2016 Overview'!$C$15),'2016 Overview'!$A$15, IF(AND($F394&gt;='2016 Overview'!$B$14,$F394&lt;='2016 Overview'!$C$14),'2016 Overview'!$A$14, IF(AND($F394&gt;='2016 Overview'!$B$13,$F394&lt;='2016 Overview'!$C$13),'2016 Overview'!$A$13, IF(AND($F394&gt;='2016 Overview'!$B$12,$F394&lt;='2016 Overview'!$C$12),'2016 Overview'!$A$12,IF(AND($F394&gt;='2016 Overview'!$B$11,$F394&lt;='2016 Overview'!$C$11),'2016 Overview'!$A$11,IF(AND($F394&gt;='2016 Overview'!$B$10,$F394&lt;='2016 Overview'!$C$10),'2016 Overview'!$A$10,IF(AND($F394&gt;='2016 Overview'!$B$9,$F394&lt;='2016 Overview'!$C$9),'2016 Overview'!$A$9,IF(AND($F394&gt;='2016 Overview'!$B$8,$F394&lt;='2016 Overview'!$C$8),'2016 Overview'!$A$7,IF(AND($F394&gt;='2016 Overview'!$B$7,$F394&lt;='2016 Overview'!$C$7),'2016 Overview'!$A$7,IF(AND($F394&gt;='2016 Overview'!$B$6,$F394&lt;='2016 Overview'!$C$6),'2016 Overview'!$A$6,IF(AND($F394&gt;='2016 Overview'!$B$5,$F394&lt;='2016 Overview'!$C$5),'2016 Overview'!$A$5,))))))))))))))</f>
        <v>0</v>
      </c>
      <c r="C394" s="35" t="s">
        <v>148</v>
      </c>
      <c r="D394" s="26"/>
      <c r="E394" s="35" t="s">
        <v>146</v>
      </c>
      <c r="F394" s="44">
        <v>56515.040000000001</v>
      </c>
      <c r="G394" s="36">
        <f>H394/F394</f>
        <v>0.3333332153706341</v>
      </c>
      <c r="H394" s="44">
        <v>18838.34</v>
      </c>
      <c r="I394" s="44"/>
      <c r="J394" s="57">
        <v>-5005.01</v>
      </c>
      <c r="K394" s="44">
        <v>13833.33</v>
      </c>
      <c r="L394" s="43">
        <v>40941</v>
      </c>
      <c r="M394" s="28">
        <v>42156</v>
      </c>
      <c r="N394" s="37">
        <f>M394-L394</f>
        <v>1215</v>
      </c>
      <c r="O394" s="38">
        <f>K394/N394</f>
        <v>11.385456790123456</v>
      </c>
    </row>
    <row r="395" spans="1:15" x14ac:dyDescent="0.25">
      <c r="A395" s="35">
        <v>2015</v>
      </c>
      <c r="B395" s="26">
        <f>IF(AND($F395&gt;='2016 Overview'!$B$18,$F395&lt;='2016 Overview'!$C$18),'2016 Overview'!$A$18,IF(AND($F395&gt;='2016 Overview'!$B$17,$F395&lt;='2016 Overview'!$C$17),'2016 Overview'!$A$17, IF(AND($F395&gt;='2016 Overview'!$B$16,$F395&lt;='2016 Overview'!$C$16),'2016 Overview'!$A$16, IF(AND($F395&gt;='2016 Overview'!$B$15,$F395&lt;='2016 Overview'!$C$15),'2016 Overview'!$A$15, IF(AND($F395&gt;='2016 Overview'!$B$14,$F395&lt;='2016 Overview'!$C$14),'2016 Overview'!$A$14, IF(AND($F395&gt;='2016 Overview'!$B$13,$F395&lt;='2016 Overview'!$C$13),'2016 Overview'!$A$13, IF(AND($F395&gt;='2016 Overview'!$B$12,$F395&lt;='2016 Overview'!$C$12),'2016 Overview'!$A$12,IF(AND($F395&gt;='2016 Overview'!$B$11,$F395&lt;='2016 Overview'!$C$11),'2016 Overview'!$A$11,IF(AND($F395&gt;='2016 Overview'!$B$10,$F395&lt;='2016 Overview'!$C$10),'2016 Overview'!$A$10,IF(AND($F395&gt;='2016 Overview'!$B$9,$F395&lt;='2016 Overview'!$C$9),'2016 Overview'!$A$9,IF(AND($F395&gt;='2016 Overview'!$B$8,$F395&lt;='2016 Overview'!$C$8),'2016 Overview'!$A$7,IF(AND($F395&gt;='2016 Overview'!$B$7,$F395&lt;='2016 Overview'!$C$7),'2016 Overview'!$A$7,IF(AND($F395&gt;='2016 Overview'!$B$6,$F395&lt;='2016 Overview'!$C$6),'2016 Overview'!$A$6,IF(AND($F395&gt;='2016 Overview'!$B$5,$F395&lt;='2016 Overview'!$C$5),'2016 Overview'!$A$5,))))))))))))))</f>
        <v>0</v>
      </c>
      <c r="C395" s="35" t="s">
        <v>148</v>
      </c>
      <c r="D395" s="26"/>
      <c r="E395" s="35" t="s">
        <v>146</v>
      </c>
      <c r="F395" s="44">
        <v>52202.43</v>
      </c>
      <c r="G395" s="36">
        <f>H395/F395</f>
        <v>0.33333333333333337</v>
      </c>
      <c r="H395" s="44">
        <v>17400.810000000001</v>
      </c>
      <c r="I395" s="44"/>
      <c r="J395" s="57">
        <v>0</v>
      </c>
      <c r="K395" s="44">
        <v>17400.810000000001</v>
      </c>
      <c r="L395" s="43">
        <v>41978</v>
      </c>
      <c r="M395" s="28">
        <v>42156</v>
      </c>
      <c r="N395" s="37">
        <f>M395-L395</f>
        <v>178</v>
      </c>
      <c r="O395" s="38">
        <f>K395/N395</f>
        <v>97.757359550561802</v>
      </c>
    </row>
    <row r="396" spans="1:15" x14ac:dyDescent="0.25">
      <c r="A396" s="35">
        <v>2015</v>
      </c>
      <c r="B396" s="26">
        <f>IF(AND($F396&gt;='2016 Overview'!$B$18,$F396&lt;='2016 Overview'!$C$18),'2016 Overview'!$A$18,IF(AND($F396&gt;='2016 Overview'!$B$17,$F396&lt;='2016 Overview'!$C$17),'2016 Overview'!$A$17, IF(AND($F396&gt;='2016 Overview'!$B$16,$F396&lt;='2016 Overview'!$C$16),'2016 Overview'!$A$16, IF(AND($F396&gt;='2016 Overview'!$B$15,$F396&lt;='2016 Overview'!$C$15),'2016 Overview'!$A$15, IF(AND($F396&gt;='2016 Overview'!$B$14,$F396&lt;='2016 Overview'!$C$14),'2016 Overview'!$A$14, IF(AND($F396&gt;='2016 Overview'!$B$13,$F396&lt;='2016 Overview'!$C$13),'2016 Overview'!$A$13, IF(AND($F396&gt;='2016 Overview'!$B$12,$F396&lt;='2016 Overview'!$C$12),'2016 Overview'!$A$12,IF(AND($F396&gt;='2016 Overview'!$B$11,$F396&lt;='2016 Overview'!$C$11),'2016 Overview'!$A$11,IF(AND($F396&gt;='2016 Overview'!$B$10,$F396&lt;='2016 Overview'!$C$10),'2016 Overview'!$A$10,IF(AND($F396&gt;='2016 Overview'!$B$9,$F396&lt;='2016 Overview'!$C$9),'2016 Overview'!$A$9,IF(AND($F396&gt;='2016 Overview'!$B$8,$F396&lt;='2016 Overview'!$C$8),'2016 Overview'!$A$7,IF(AND($F396&gt;='2016 Overview'!$B$7,$F396&lt;='2016 Overview'!$C$7),'2016 Overview'!$A$7,IF(AND($F396&gt;='2016 Overview'!$B$6,$F396&lt;='2016 Overview'!$C$6),'2016 Overview'!$A$6,IF(AND($F396&gt;='2016 Overview'!$B$5,$F396&lt;='2016 Overview'!$C$5),'2016 Overview'!$A$5,))))))))))))))</f>
        <v>0</v>
      </c>
      <c r="C396" s="35" t="s">
        <v>148</v>
      </c>
      <c r="D396" s="26"/>
      <c r="E396" s="35" t="s">
        <v>146</v>
      </c>
      <c r="F396" s="44">
        <v>50000</v>
      </c>
      <c r="G396" s="36">
        <f>H396/F396</f>
        <v>0.33333339999999995</v>
      </c>
      <c r="H396" s="44">
        <v>16666.669999999998</v>
      </c>
      <c r="I396" s="44"/>
      <c r="J396" s="57">
        <v>0</v>
      </c>
      <c r="K396" s="44">
        <v>16666.669999999998</v>
      </c>
      <c r="L396" s="43">
        <v>41513</v>
      </c>
      <c r="M396" s="28">
        <v>42156</v>
      </c>
      <c r="N396" s="37">
        <f>M396-L396</f>
        <v>643</v>
      </c>
      <c r="O396" s="38">
        <f>K396/N396</f>
        <v>25.920171073094863</v>
      </c>
    </row>
    <row r="397" spans="1:15" x14ac:dyDescent="0.25">
      <c r="A397" s="35">
        <v>2015</v>
      </c>
      <c r="B397" s="26">
        <f>IF(AND($F397&gt;='2016 Overview'!$B$18,$F397&lt;='2016 Overview'!$C$18),'2016 Overview'!$A$18,IF(AND($F397&gt;='2016 Overview'!$B$17,$F397&lt;='2016 Overview'!$C$17),'2016 Overview'!$A$17, IF(AND($F397&gt;='2016 Overview'!$B$16,$F397&lt;='2016 Overview'!$C$16),'2016 Overview'!$A$16, IF(AND($F397&gt;='2016 Overview'!$B$15,$F397&lt;='2016 Overview'!$C$15),'2016 Overview'!$A$15, IF(AND($F397&gt;='2016 Overview'!$B$14,$F397&lt;='2016 Overview'!$C$14),'2016 Overview'!$A$14, IF(AND($F397&gt;='2016 Overview'!$B$13,$F397&lt;='2016 Overview'!$C$13),'2016 Overview'!$A$13, IF(AND($F397&gt;='2016 Overview'!$B$12,$F397&lt;='2016 Overview'!$C$12),'2016 Overview'!$A$12,IF(AND($F397&gt;='2016 Overview'!$B$11,$F397&lt;='2016 Overview'!$C$11),'2016 Overview'!$A$11,IF(AND($F397&gt;='2016 Overview'!$B$10,$F397&lt;='2016 Overview'!$C$10),'2016 Overview'!$A$10,IF(AND($F397&gt;='2016 Overview'!$B$9,$F397&lt;='2016 Overview'!$C$9),'2016 Overview'!$A$9,IF(AND($F397&gt;='2016 Overview'!$B$8,$F397&lt;='2016 Overview'!$C$8),'2016 Overview'!$A$7,IF(AND($F397&gt;='2016 Overview'!$B$7,$F397&lt;='2016 Overview'!$C$7),'2016 Overview'!$A$7,IF(AND($F397&gt;='2016 Overview'!$B$6,$F397&lt;='2016 Overview'!$C$6),'2016 Overview'!$A$6,IF(AND($F397&gt;='2016 Overview'!$B$5,$F397&lt;='2016 Overview'!$C$5),'2016 Overview'!$A$5,))))))))))))))</f>
        <v>0</v>
      </c>
      <c r="C397" s="35" t="s">
        <v>148</v>
      </c>
      <c r="D397" s="26"/>
      <c r="E397" s="35" t="s">
        <v>146</v>
      </c>
      <c r="F397" s="44">
        <v>50000</v>
      </c>
      <c r="G397" s="36">
        <f>H397/F397</f>
        <v>0.3333332</v>
      </c>
      <c r="H397" s="44">
        <v>16666.66</v>
      </c>
      <c r="I397" s="44"/>
      <c r="J397" s="57">
        <v>-5000</v>
      </c>
      <c r="K397" s="44">
        <v>11666.66</v>
      </c>
      <c r="L397" s="43">
        <v>42046</v>
      </c>
      <c r="M397" s="28">
        <v>42156</v>
      </c>
      <c r="N397" s="37">
        <f>M397-L397</f>
        <v>110</v>
      </c>
      <c r="O397" s="38">
        <f>K397/N397</f>
        <v>106.06054545454545</v>
      </c>
    </row>
    <row r="398" spans="1:15" x14ac:dyDescent="0.25">
      <c r="A398" s="35">
        <v>2015</v>
      </c>
      <c r="B398" s="26">
        <f>IF(AND($F398&gt;='2016 Overview'!$B$18,$F398&lt;='2016 Overview'!$C$18),'2016 Overview'!$A$18,IF(AND($F398&gt;='2016 Overview'!$B$17,$F398&lt;='2016 Overview'!$C$17),'2016 Overview'!$A$17, IF(AND($F398&gt;='2016 Overview'!$B$16,$F398&lt;='2016 Overview'!$C$16),'2016 Overview'!$A$16, IF(AND($F398&gt;='2016 Overview'!$B$15,$F398&lt;='2016 Overview'!$C$15),'2016 Overview'!$A$15, IF(AND($F398&gt;='2016 Overview'!$B$14,$F398&lt;='2016 Overview'!$C$14),'2016 Overview'!$A$14, IF(AND($F398&gt;='2016 Overview'!$B$13,$F398&lt;='2016 Overview'!$C$13),'2016 Overview'!$A$13, IF(AND($F398&gt;='2016 Overview'!$B$12,$F398&lt;='2016 Overview'!$C$12),'2016 Overview'!$A$12,IF(AND($F398&gt;='2016 Overview'!$B$11,$F398&lt;='2016 Overview'!$C$11),'2016 Overview'!$A$11,IF(AND($F398&gt;='2016 Overview'!$B$10,$F398&lt;='2016 Overview'!$C$10),'2016 Overview'!$A$10,IF(AND($F398&gt;='2016 Overview'!$B$9,$F398&lt;='2016 Overview'!$C$9),'2016 Overview'!$A$9,IF(AND($F398&gt;='2016 Overview'!$B$8,$F398&lt;='2016 Overview'!$C$8),'2016 Overview'!$A$7,IF(AND($F398&gt;='2016 Overview'!$B$7,$F398&lt;='2016 Overview'!$C$7),'2016 Overview'!$A$7,IF(AND($F398&gt;='2016 Overview'!$B$6,$F398&lt;='2016 Overview'!$C$6),'2016 Overview'!$A$6,IF(AND($F398&gt;='2016 Overview'!$B$5,$F398&lt;='2016 Overview'!$C$5),'2016 Overview'!$A$5,))))))))))))))</f>
        <v>0</v>
      </c>
      <c r="C398" s="35" t="s">
        <v>148</v>
      </c>
      <c r="D398" s="26"/>
      <c r="E398" s="35" t="s">
        <v>146</v>
      </c>
      <c r="F398" s="44">
        <v>50000</v>
      </c>
      <c r="G398" s="36">
        <f>H398/F398</f>
        <v>0.3333332</v>
      </c>
      <c r="H398" s="44">
        <v>16666.66</v>
      </c>
      <c r="I398" s="44"/>
      <c r="J398" s="57">
        <v>-2500</v>
      </c>
      <c r="K398" s="44">
        <v>14166.66</v>
      </c>
      <c r="L398" s="43">
        <v>41317</v>
      </c>
      <c r="M398" s="28">
        <v>42156</v>
      </c>
      <c r="N398" s="37">
        <f>M398-L398</f>
        <v>839</v>
      </c>
      <c r="O398" s="38">
        <f>K398/N398</f>
        <v>16.885172824791418</v>
      </c>
    </row>
    <row r="399" spans="1:15" x14ac:dyDescent="0.25">
      <c r="A399" s="35">
        <v>2015</v>
      </c>
      <c r="B399" s="26">
        <f>IF(AND($F399&gt;='2016 Overview'!$B$18,$F399&lt;='2016 Overview'!$C$18),'2016 Overview'!$A$18,IF(AND($F399&gt;='2016 Overview'!$B$17,$F399&lt;='2016 Overview'!$C$17),'2016 Overview'!$A$17, IF(AND($F399&gt;='2016 Overview'!$B$16,$F399&lt;='2016 Overview'!$C$16),'2016 Overview'!$A$16, IF(AND($F399&gt;='2016 Overview'!$B$15,$F399&lt;='2016 Overview'!$C$15),'2016 Overview'!$A$15, IF(AND($F399&gt;='2016 Overview'!$B$14,$F399&lt;='2016 Overview'!$C$14),'2016 Overview'!$A$14, IF(AND($F399&gt;='2016 Overview'!$B$13,$F399&lt;='2016 Overview'!$C$13),'2016 Overview'!$A$13, IF(AND($F399&gt;='2016 Overview'!$B$12,$F399&lt;='2016 Overview'!$C$12),'2016 Overview'!$A$12,IF(AND($F399&gt;='2016 Overview'!$B$11,$F399&lt;='2016 Overview'!$C$11),'2016 Overview'!$A$11,IF(AND($F399&gt;='2016 Overview'!$B$10,$F399&lt;='2016 Overview'!$C$10),'2016 Overview'!$A$10,IF(AND($F399&gt;='2016 Overview'!$B$9,$F399&lt;='2016 Overview'!$C$9),'2016 Overview'!$A$9,IF(AND($F399&gt;='2016 Overview'!$B$8,$F399&lt;='2016 Overview'!$C$8),'2016 Overview'!$A$7,IF(AND($F399&gt;='2016 Overview'!$B$7,$F399&lt;='2016 Overview'!$C$7),'2016 Overview'!$A$7,IF(AND($F399&gt;='2016 Overview'!$B$6,$F399&lt;='2016 Overview'!$C$6),'2016 Overview'!$A$6,IF(AND($F399&gt;='2016 Overview'!$B$5,$F399&lt;='2016 Overview'!$C$5),'2016 Overview'!$A$5,))))))))))))))</f>
        <v>0</v>
      </c>
      <c r="C399" s="35" t="s">
        <v>148</v>
      </c>
      <c r="D399" s="26"/>
      <c r="E399" s="35" t="s">
        <v>146</v>
      </c>
      <c r="F399" s="44">
        <v>50000</v>
      </c>
      <c r="G399" s="36">
        <f>H399/F399</f>
        <v>0.3333332</v>
      </c>
      <c r="H399" s="44">
        <v>16666.66</v>
      </c>
      <c r="I399" s="44"/>
      <c r="J399" s="57">
        <v>-1666.66</v>
      </c>
      <c r="K399" s="44">
        <v>15000</v>
      </c>
      <c r="L399" s="43">
        <v>41989</v>
      </c>
      <c r="M399" s="28">
        <v>42156</v>
      </c>
      <c r="N399" s="37">
        <f>M399-L399</f>
        <v>167</v>
      </c>
      <c r="O399" s="38">
        <f>K399/N399</f>
        <v>89.820359281437121</v>
      </c>
    </row>
    <row r="400" spans="1:15" x14ac:dyDescent="0.25">
      <c r="A400" s="35">
        <v>2015</v>
      </c>
      <c r="B400" s="26">
        <f>IF(AND($F400&gt;='2016 Overview'!$B$18,$F400&lt;='2016 Overview'!$C$18),'2016 Overview'!$A$18,IF(AND($F400&gt;='2016 Overview'!$B$17,$F400&lt;='2016 Overview'!$C$17),'2016 Overview'!$A$17, IF(AND($F400&gt;='2016 Overview'!$B$16,$F400&lt;='2016 Overview'!$C$16),'2016 Overview'!$A$16, IF(AND($F400&gt;='2016 Overview'!$B$15,$F400&lt;='2016 Overview'!$C$15),'2016 Overview'!$A$15, IF(AND($F400&gt;='2016 Overview'!$B$14,$F400&lt;='2016 Overview'!$C$14),'2016 Overview'!$A$14, IF(AND($F400&gt;='2016 Overview'!$B$13,$F400&lt;='2016 Overview'!$C$13),'2016 Overview'!$A$13, IF(AND($F400&gt;='2016 Overview'!$B$12,$F400&lt;='2016 Overview'!$C$12),'2016 Overview'!$A$12,IF(AND($F400&gt;='2016 Overview'!$B$11,$F400&lt;='2016 Overview'!$C$11),'2016 Overview'!$A$11,IF(AND($F400&gt;='2016 Overview'!$B$10,$F400&lt;='2016 Overview'!$C$10),'2016 Overview'!$A$10,IF(AND($F400&gt;='2016 Overview'!$B$9,$F400&lt;='2016 Overview'!$C$9),'2016 Overview'!$A$9,IF(AND($F400&gt;='2016 Overview'!$B$8,$F400&lt;='2016 Overview'!$C$8),'2016 Overview'!$A$7,IF(AND($F400&gt;='2016 Overview'!$B$7,$F400&lt;='2016 Overview'!$C$7),'2016 Overview'!$A$7,IF(AND($F400&gt;='2016 Overview'!$B$6,$F400&lt;='2016 Overview'!$C$6),'2016 Overview'!$A$6,IF(AND($F400&gt;='2016 Overview'!$B$5,$F400&lt;='2016 Overview'!$C$5),'2016 Overview'!$A$5,))))))))))))))</f>
        <v>0</v>
      </c>
      <c r="C400" s="35" t="s">
        <v>148</v>
      </c>
      <c r="D400" s="26"/>
      <c r="E400" s="35" t="s">
        <v>146</v>
      </c>
      <c r="F400" s="44">
        <v>50000</v>
      </c>
      <c r="G400" s="36">
        <f>H400/F400</f>
        <v>0.3333332</v>
      </c>
      <c r="H400" s="44">
        <v>16666.66</v>
      </c>
      <c r="I400" s="44"/>
      <c r="J400" s="57">
        <v>0</v>
      </c>
      <c r="K400" s="44">
        <v>16666.66</v>
      </c>
      <c r="L400" s="43">
        <v>41089</v>
      </c>
      <c r="M400" s="28">
        <v>42156</v>
      </c>
      <c r="N400" s="37">
        <f>M400-L400</f>
        <v>1067</v>
      </c>
      <c r="O400" s="38">
        <f>K400/N400</f>
        <v>15.620112464854733</v>
      </c>
    </row>
    <row r="401" spans="1:15" x14ac:dyDescent="0.25">
      <c r="A401" s="35">
        <v>2015</v>
      </c>
      <c r="B401" s="26">
        <f>IF(AND($F401&gt;='2016 Overview'!$B$18,$F401&lt;='2016 Overview'!$C$18),'2016 Overview'!$A$18,IF(AND($F401&gt;='2016 Overview'!$B$17,$F401&lt;='2016 Overview'!$C$17),'2016 Overview'!$A$17, IF(AND($F401&gt;='2016 Overview'!$B$16,$F401&lt;='2016 Overview'!$C$16),'2016 Overview'!$A$16, IF(AND($F401&gt;='2016 Overview'!$B$15,$F401&lt;='2016 Overview'!$C$15),'2016 Overview'!$A$15, IF(AND($F401&gt;='2016 Overview'!$B$14,$F401&lt;='2016 Overview'!$C$14),'2016 Overview'!$A$14, IF(AND($F401&gt;='2016 Overview'!$B$13,$F401&lt;='2016 Overview'!$C$13),'2016 Overview'!$A$13, IF(AND($F401&gt;='2016 Overview'!$B$12,$F401&lt;='2016 Overview'!$C$12),'2016 Overview'!$A$12,IF(AND($F401&gt;='2016 Overview'!$B$11,$F401&lt;='2016 Overview'!$C$11),'2016 Overview'!$A$11,IF(AND($F401&gt;='2016 Overview'!$B$10,$F401&lt;='2016 Overview'!$C$10),'2016 Overview'!$A$10,IF(AND($F401&gt;='2016 Overview'!$B$9,$F401&lt;='2016 Overview'!$C$9),'2016 Overview'!$A$9,IF(AND($F401&gt;='2016 Overview'!$B$8,$F401&lt;='2016 Overview'!$C$8),'2016 Overview'!$A$7,IF(AND($F401&gt;='2016 Overview'!$B$7,$F401&lt;='2016 Overview'!$C$7),'2016 Overview'!$A$7,IF(AND($F401&gt;='2016 Overview'!$B$6,$F401&lt;='2016 Overview'!$C$6),'2016 Overview'!$A$6,IF(AND($F401&gt;='2016 Overview'!$B$5,$F401&lt;='2016 Overview'!$C$5),'2016 Overview'!$A$5,))))))))))))))</f>
        <v>0</v>
      </c>
      <c r="C401" s="35" t="s">
        <v>148</v>
      </c>
      <c r="D401" s="26"/>
      <c r="E401" s="35" t="s">
        <v>146</v>
      </c>
      <c r="F401" s="44">
        <v>50000</v>
      </c>
      <c r="G401" s="36">
        <f>H401/F401</f>
        <v>0.3333332</v>
      </c>
      <c r="H401" s="44">
        <v>16666.66</v>
      </c>
      <c r="I401" s="44"/>
      <c r="J401" s="57">
        <v>0</v>
      </c>
      <c r="K401" s="44">
        <v>16666.66</v>
      </c>
      <c r="L401" s="43">
        <v>41897</v>
      </c>
      <c r="M401" s="28">
        <v>42156</v>
      </c>
      <c r="N401" s="37">
        <f>M401-L401</f>
        <v>259</v>
      </c>
      <c r="O401" s="38">
        <f>K401/N401</f>
        <v>64.350038610038609</v>
      </c>
    </row>
    <row r="402" spans="1:15" x14ac:dyDescent="0.25">
      <c r="A402" s="35">
        <v>2015</v>
      </c>
      <c r="B402" s="26">
        <f>IF(AND($F402&gt;='2016 Overview'!$B$18,$F402&lt;='2016 Overview'!$C$18),'2016 Overview'!$A$18,IF(AND($F402&gt;='2016 Overview'!$B$17,$F402&lt;='2016 Overview'!$C$17),'2016 Overview'!$A$17, IF(AND($F402&gt;='2016 Overview'!$B$16,$F402&lt;='2016 Overview'!$C$16),'2016 Overview'!$A$16, IF(AND($F402&gt;='2016 Overview'!$B$15,$F402&lt;='2016 Overview'!$C$15),'2016 Overview'!$A$15, IF(AND($F402&gt;='2016 Overview'!$B$14,$F402&lt;='2016 Overview'!$C$14),'2016 Overview'!$A$14, IF(AND($F402&gt;='2016 Overview'!$B$13,$F402&lt;='2016 Overview'!$C$13),'2016 Overview'!$A$13, IF(AND($F402&gt;='2016 Overview'!$B$12,$F402&lt;='2016 Overview'!$C$12),'2016 Overview'!$A$12,IF(AND($F402&gt;='2016 Overview'!$B$11,$F402&lt;='2016 Overview'!$C$11),'2016 Overview'!$A$11,IF(AND($F402&gt;='2016 Overview'!$B$10,$F402&lt;='2016 Overview'!$C$10),'2016 Overview'!$A$10,IF(AND($F402&gt;='2016 Overview'!$B$9,$F402&lt;='2016 Overview'!$C$9),'2016 Overview'!$A$9,IF(AND($F402&gt;='2016 Overview'!$B$8,$F402&lt;='2016 Overview'!$C$8),'2016 Overview'!$A$7,IF(AND($F402&gt;='2016 Overview'!$B$7,$F402&lt;='2016 Overview'!$C$7),'2016 Overview'!$A$7,IF(AND($F402&gt;='2016 Overview'!$B$6,$F402&lt;='2016 Overview'!$C$6),'2016 Overview'!$A$6,IF(AND($F402&gt;='2016 Overview'!$B$5,$F402&lt;='2016 Overview'!$C$5),'2016 Overview'!$A$5,))))))))))))))</f>
        <v>0</v>
      </c>
      <c r="C402" s="35" t="s">
        <v>148</v>
      </c>
      <c r="D402" s="26"/>
      <c r="E402" s="35" t="s">
        <v>146</v>
      </c>
      <c r="F402" s="44">
        <v>50000</v>
      </c>
      <c r="G402" s="36">
        <f>H402/F402</f>
        <v>0.3333332</v>
      </c>
      <c r="H402" s="44">
        <v>16666.66</v>
      </c>
      <c r="I402" s="44"/>
      <c r="J402" s="57">
        <v>0</v>
      </c>
      <c r="K402" s="44">
        <v>16666.66</v>
      </c>
      <c r="L402" s="43">
        <v>41978</v>
      </c>
      <c r="M402" s="28">
        <v>42156</v>
      </c>
      <c r="N402" s="37">
        <f>M402-L402</f>
        <v>178</v>
      </c>
      <c r="O402" s="38">
        <f>K402/N402</f>
        <v>93.632921348314611</v>
      </c>
    </row>
    <row r="403" spans="1:15" x14ac:dyDescent="0.25">
      <c r="A403" s="35">
        <v>2015</v>
      </c>
      <c r="B403" s="26">
        <f>IF(AND($F403&gt;='2016 Overview'!$B$18,$F403&lt;='2016 Overview'!$C$18),'2016 Overview'!$A$18,IF(AND($F403&gt;='2016 Overview'!$B$17,$F403&lt;='2016 Overview'!$C$17),'2016 Overview'!$A$17, IF(AND($F403&gt;='2016 Overview'!$B$16,$F403&lt;='2016 Overview'!$C$16),'2016 Overview'!$A$16, IF(AND($F403&gt;='2016 Overview'!$B$15,$F403&lt;='2016 Overview'!$C$15),'2016 Overview'!$A$15, IF(AND($F403&gt;='2016 Overview'!$B$14,$F403&lt;='2016 Overview'!$C$14),'2016 Overview'!$A$14, IF(AND($F403&gt;='2016 Overview'!$B$13,$F403&lt;='2016 Overview'!$C$13),'2016 Overview'!$A$13, IF(AND($F403&gt;='2016 Overview'!$B$12,$F403&lt;='2016 Overview'!$C$12),'2016 Overview'!$A$12,IF(AND($F403&gt;='2016 Overview'!$B$11,$F403&lt;='2016 Overview'!$C$11),'2016 Overview'!$A$11,IF(AND($F403&gt;='2016 Overview'!$B$10,$F403&lt;='2016 Overview'!$C$10),'2016 Overview'!$A$10,IF(AND($F403&gt;='2016 Overview'!$B$9,$F403&lt;='2016 Overview'!$C$9),'2016 Overview'!$A$9,IF(AND($F403&gt;='2016 Overview'!$B$8,$F403&lt;='2016 Overview'!$C$8),'2016 Overview'!$A$7,IF(AND($F403&gt;='2016 Overview'!$B$7,$F403&lt;='2016 Overview'!$C$7),'2016 Overview'!$A$7,IF(AND($F403&gt;='2016 Overview'!$B$6,$F403&lt;='2016 Overview'!$C$6),'2016 Overview'!$A$6,IF(AND($F403&gt;='2016 Overview'!$B$5,$F403&lt;='2016 Overview'!$C$5),'2016 Overview'!$A$5,))))))))))))))</f>
        <v>0</v>
      </c>
      <c r="C403" s="35" t="s">
        <v>148</v>
      </c>
      <c r="D403" s="26"/>
      <c r="E403" s="35" t="s">
        <v>146</v>
      </c>
      <c r="F403" s="44">
        <v>50000</v>
      </c>
      <c r="G403" s="36">
        <f>H403/F403</f>
        <v>0.3333332</v>
      </c>
      <c r="H403" s="44">
        <v>16666.66</v>
      </c>
      <c r="I403" s="44"/>
      <c r="J403" s="57">
        <v>0</v>
      </c>
      <c r="K403" s="44">
        <v>16666.66</v>
      </c>
      <c r="L403" s="43">
        <v>40766</v>
      </c>
      <c r="M403" s="28">
        <v>42156</v>
      </c>
      <c r="N403" s="37">
        <f>M403-L403</f>
        <v>1390</v>
      </c>
      <c r="O403" s="38">
        <f>K403/N403</f>
        <v>11.990402877697841</v>
      </c>
    </row>
    <row r="404" spans="1:15" x14ac:dyDescent="0.25">
      <c r="A404" s="35">
        <v>2015</v>
      </c>
      <c r="B404" s="26">
        <f>IF(AND($F404&gt;='2016 Overview'!$B$18,$F404&lt;='2016 Overview'!$C$18),'2016 Overview'!$A$18,IF(AND($F404&gt;='2016 Overview'!$B$17,$F404&lt;='2016 Overview'!$C$17),'2016 Overview'!$A$17, IF(AND($F404&gt;='2016 Overview'!$B$16,$F404&lt;='2016 Overview'!$C$16),'2016 Overview'!$A$16, IF(AND($F404&gt;='2016 Overview'!$B$15,$F404&lt;='2016 Overview'!$C$15),'2016 Overview'!$A$15, IF(AND($F404&gt;='2016 Overview'!$B$14,$F404&lt;='2016 Overview'!$C$14),'2016 Overview'!$A$14, IF(AND($F404&gt;='2016 Overview'!$B$13,$F404&lt;='2016 Overview'!$C$13),'2016 Overview'!$A$13, IF(AND($F404&gt;='2016 Overview'!$B$12,$F404&lt;='2016 Overview'!$C$12),'2016 Overview'!$A$12,IF(AND($F404&gt;='2016 Overview'!$B$11,$F404&lt;='2016 Overview'!$C$11),'2016 Overview'!$A$11,IF(AND($F404&gt;='2016 Overview'!$B$10,$F404&lt;='2016 Overview'!$C$10),'2016 Overview'!$A$10,IF(AND($F404&gt;='2016 Overview'!$B$9,$F404&lt;='2016 Overview'!$C$9),'2016 Overview'!$A$9,IF(AND($F404&gt;='2016 Overview'!$B$8,$F404&lt;='2016 Overview'!$C$8),'2016 Overview'!$A$7,IF(AND($F404&gt;='2016 Overview'!$B$7,$F404&lt;='2016 Overview'!$C$7),'2016 Overview'!$A$7,IF(AND($F404&gt;='2016 Overview'!$B$6,$F404&lt;='2016 Overview'!$C$6),'2016 Overview'!$A$6,IF(AND($F404&gt;='2016 Overview'!$B$5,$F404&lt;='2016 Overview'!$C$5),'2016 Overview'!$A$5,))))))))))))))</f>
        <v>0</v>
      </c>
      <c r="C404" s="35" t="s">
        <v>148</v>
      </c>
      <c r="D404" s="26"/>
      <c r="E404" s="35" t="s">
        <v>146</v>
      </c>
      <c r="F404" s="44">
        <v>50000</v>
      </c>
      <c r="G404" s="36">
        <f>H404/F404</f>
        <v>0.3333332</v>
      </c>
      <c r="H404" s="44">
        <v>16666.66</v>
      </c>
      <c r="I404" s="44"/>
      <c r="J404" s="57">
        <v>0</v>
      </c>
      <c r="K404" s="44">
        <v>16666.66</v>
      </c>
      <c r="L404" s="43">
        <v>41507</v>
      </c>
      <c r="M404" s="28">
        <v>42156</v>
      </c>
      <c r="N404" s="37">
        <f>M404-L404</f>
        <v>649</v>
      </c>
      <c r="O404" s="38">
        <f>K404/N404</f>
        <v>25.680523882896765</v>
      </c>
    </row>
    <row r="405" spans="1:15" x14ac:dyDescent="0.25">
      <c r="A405" s="35">
        <v>2015</v>
      </c>
      <c r="B405" s="26">
        <f>IF(AND($F405&gt;='2016 Overview'!$B$18,$F405&lt;='2016 Overview'!$C$18),'2016 Overview'!$A$18,IF(AND($F405&gt;='2016 Overview'!$B$17,$F405&lt;='2016 Overview'!$C$17),'2016 Overview'!$A$17, IF(AND($F405&gt;='2016 Overview'!$B$16,$F405&lt;='2016 Overview'!$C$16),'2016 Overview'!$A$16, IF(AND($F405&gt;='2016 Overview'!$B$15,$F405&lt;='2016 Overview'!$C$15),'2016 Overview'!$A$15, IF(AND($F405&gt;='2016 Overview'!$B$14,$F405&lt;='2016 Overview'!$C$14),'2016 Overview'!$A$14, IF(AND($F405&gt;='2016 Overview'!$B$13,$F405&lt;='2016 Overview'!$C$13),'2016 Overview'!$A$13, IF(AND($F405&gt;='2016 Overview'!$B$12,$F405&lt;='2016 Overview'!$C$12),'2016 Overview'!$A$12,IF(AND($F405&gt;='2016 Overview'!$B$11,$F405&lt;='2016 Overview'!$C$11),'2016 Overview'!$A$11,IF(AND($F405&gt;='2016 Overview'!$B$10,$F405&lt;='2016 Overview'!$C$10),'2016 Overview'!$A$10,IF(AND($F405&gt;='2016 Overview'!$B$9,$F405&lt;='2016 Overview'!$C$9),'2016 Overview'!$A$9,IF(AND($F405&gt;='2016 Overview'!$B$8,$F405&lt;='2016 Overview'!$C$8),'2016 Overview'!$A$7,IF(AND($F405&gt;='2016 Overview'!$B$7,$F405&lt;='2016 Overview'!$C$7),'2016 Overview'!$A$7,IF(AND($F405&gt;='2016 Overview'!$B$6,$F405&lt;='2016 Overview'!$C$6),'2016 Overview'!$A$6,IF(AND($F405&gt;='2016 Overview'!$B$5,$F405&lt;='2016 Overview'!$C$5),'2016 Overview'!$A$5,))))))))))))))</f>
        <v>0</v>
      </c>
      <c r="C405" s="35" t="s">
        <v>148</v>
      </c>
      <c r="D405" s="26"/>
      <c r="E405" s="35" t="s">
        <v>146</v>
      </c>
      <c r="F405" s="44">
        <v>50000</v>
      </c>
      <c r="G405" s="36">
        <f>H405/F405</f>
        <v>0.3333332</v>
      </c>
      <c r="H405" s="44">
        <v>16666.66</v>
      </c>
      <c r="I405" s="44"/>
      <c r="J405" s="57">
        <v>0</v>
      </c>
      <c r="K405" s="44">
        <v>16666.66</v>
      </c>
      <c r="L405" s="43">
        <v>40763</v>
      </c>
      <c r="M405" s="28">
        <v>42156</v>
      </c>
      <c r="N405" s="37">
        <f>M405-L405</f>
        <v>1393</v>
      </c>
      <c r="O405" s="38">
        <f>K405/N405</f>
        <v>11.964580043072505</v>
      </c>
    </row>
    <row r="406" spans="1:15" x14ac:dyDescent="0.25">
      <c r="A406" s="35">
        <v>2015</v>
      </c>
      <c r="B406" s="26">
        <f>IF(AND($F406&gt;='2016 Overview'!$B$18,$F406&lt;='2016 Overview'!$C$18),'2016 Overview'!$A$18,IF(AND($F406&gt;='2016 Overview'!$B$17,$F406&lt;='2016 Overview'!$C$17),'2016 Overview'!$A$17, IF(AND($F406&gt;='2016 Overview'!$B$16,$F406&lt;='2016 Overview'!$C$16),'2016 Overview'!$A$16, IF(AND($F406&gt;='2016 Overview'!$B$15,$F406&lt;='2016 Overview'!$C$15),'2016 Overview'!$A$15, IF(AND($F406&gt;='2016 Overview'!$B$14,$F406&lt;='2016 Overview'!$C$14),'2016 Overview'!$A$14, IF(AND($F406&gt;='2016 Overview'!$B$13,$F406&lt;='2016 Overview'!$C$13),'2016 Overview'!$A$13, IF(AND($F406&gt;='2016 Overview'!$B$12,$F406&lt;='2016 Overview'!$C$12),'2016 Overview'!$A$12,IF(AND($F406&gt;='2016 Overview'!$B$11,$F406&lt;='2016 Overview'!$C$11),'2016 Overview'!$A$11,IF(AND($F406&gt;='2016 Overview'!$B$10,$F406&lt;='2016 Overview'!$C$10),'2016 Overview'!$A$10,IF(AND($F406&gt;='2016 Overview'!$B$9,$F406&lt;='2016 Overview'!$C$9),'2016 Overview'!$A$9,IF(AND($F406&gt;='2016 Overview'!$B$8,$F406&lt;='2016 Overview'!$C$8),'2016 Overview'!$A$7,IF(AND($F406&gt;='2016 Overview'!$B$7,$F406&lt;='2016 Overview'!$C$7),'2016 Overview'!$A$7,IF(AND($F406&gt;='2016 Overview'!$B$6,$F406&lt;='2016 Overview'!$C$6),'2016 Overview'!$A$6,IF(AND($F406&gt;='2016 Overview'!$B$5,$F406&lt;='2016 Overview'!$C$5),'2016 Overview'!$A$5,))))))))))))))</f>
        <v>0</v>
      </c>
      <c r="C406" s="35" t="s">
        <v>148</v>
      </c>
      <c r="D406" s="26"/>
      <c r="E406" s="35" t="s">
        <v>146</v>
      </c>
      <c r="F406" s="44">
        <v>50000</v>
      </c>
      <c r="G406" s="36">
        <f>H406/F406</f>
        <v>0.3333332</v>
      </c>
      <c r="H406" s="44">
        <v>16666.66</v>
      </c>
      <c r="I406" s="44"/>
      <c r="J406" s="57">
        <v>0</v>
      </c>
      <c r="K406" s="44">
        <v>16666.66</v>
      </c>
      <c r="L406" s="43">
        <v>42088</v>
      </c>
      <c r="M406" s="28">
        <v>42156</v>
      </c>
      <c r="N406" s="37">
        <f>M406-L406</f>
        <v>68</v>
      </c>
      <c r="O406" s="38">
        <f>K406/N406</f>
        <v>245.09794117647058</v>
      </c>
    </row>
    <row r="407" spans="1:15" x14ac:dyDescent="0.25">
      <c r="A407" s="35">
        <v>2015</v>
      </c>
      <c r="B407" s="26">
        <f>IF(AND($F407&gt;='2016 Overview'!$B$18,$F407&lt;='2016 Overview'!$C$18),'2016 Overview'!$A$18,IF(AND($F407&gt;='2016 Overview'!$B$17,$F407&lt;='2016 Overview'!$C$17),'2016 Overview'!$A$17, IF(AND($F407&gt;='2016 Overview'!$B$16,$F407&lt;='2016 Overview'!$C$16),'2016 Overview'!$A$16, IF(AND($F407&gt;='2016 Overview'!$B$15,$F407&lt;='2016 Overview'!$C$15),'2016 Overview'!$A$15, IF(AND($F407&gt;='2016 Overview'!$B$14,$F407&lt;='2016 Overview'!$C$14),'2016 Overview'!$A$14, IF(AND($F407&gt;='2016 Overview'!$B$13,$F407&lt;='2016 Overview'!$C$13),'2016 Overview'!$A$13, IF(AND($F407&gt;='2016 Overview'!$B$12,$F407&lt;='2016 Overview'!$C$12),'2016 Overview'!$A$12,IF(AND($F407&gt;='2016 Overview'!$B$11,$F407&lt;='2016 Overview'!$C$11),'2016 Overview'!$A$11,IF(AND($F407&gt;='2016 Overview'!$B$10,$F407&lt;='2016 Overview'!$C$10),'2016 Overview'!$A$10,IF(AND($F407&gt;='2016 Overview'!$B$9,$F407&lt;='2016 Overview'!$C$9),'2016 Overview'!$A$9,IF(AND($F407&gt;='2016 Overview'!$B$8,$F407&lt;='2016 Overview'!$C$8),'2016 Overview'!$A$7,IF(AND($F407&gt;='2016 Overview'!$B$7,$F407&lt;='2016 Overview'!$C$7),'2016 Overview'!$A$7,IF(AND($F407&gt;='2016 Overview'!$B$6,$F407&lt;='2016 Overview'!$C$6),'2016 Overview'!$A$6,IF(AND($F407&gt;='2016 Overview'!$B$5,$F407&lt;='2016 Overview'!$C$5),'2016 Overview'!$A$5,))))))))))))))</f>
        <v>0</v>
      </c>
      <c r="C407" s="35" t="s">
        <v>148</v>
      </c>
      <c r="D407" s="26"/>
      <c r="E407" s="35" t="s">
        <v>146</v>
      </c>
      <c r="F407" s="44">
        <v>50000</v>
      </c>
      <c r="G407" s="36">
        <f>H407/F407</f>
        <v>0.3333332</v>
      </c>
      <c r="H407" s="44">
        <v>16666.66</v>
      </c>
      <c r="I407" s="44"/>
      <c r="J407" s="57">
        <v>0</v>
      </c>
      <c r="K407" s="44">
        <v>16666.66</v>
      </c>
      <c r="L407" s="43">
        <v>40632</v>
      </c>
      <c r="M407" s="28">
        <v>42156</v>
      </c>
      <c r="N407" s="37">
        <f>M407-L407</f>
        <v>1524</v>
      </c>
      <c r="O407" s="38">
        <f>K407/N407</f>
        <v>10.936128608923884</v>
      </c>
    </row>
    <row r="408" spans="1:15" x14ac:dyDescent="0.25">
      <c r="A408" s="35">
        <v>2015</v>
      </c>
      <c r="B408" s="26">
        <f>IF(AND($F408&gt;='2016 Overview'!$B$18,$F408&lt;='2016 Overview'!$C$18),'2016 Overview'!$A$18,IF(AND($F408&gt;='2016 Overview'!$B$17,$F408&lt;='2016 Overview'!$C$17),'2016 Overview'!$A$17, IF(AND($F408&gt;='2016 Overview'!$B$16,$F408&lt;='2016 Overview'!$C$16),'2016 Overview'!$A$16, IF(AND($F408&gt;='2016 Overview'!$B$15,$F408&lt;='2016 Overview'!$C$15),'2016 Overview'!$A$15, IF(AND($F408&gt;='2016 Overview'!$B$14,$F408&lt;='2016 Overview'!$C$14),'2016 Overview'!$A$14, IF(AND($F408&gt;='2016 Overview'!$B$13,$F408&lt;='2016 Overview'!$C$13),'2016 Overview'!$A$13, IF(AND($F408&gt;='2016 Overview'!$B$12,$F408&lt;='2016 Overview'!$C$12),'2016 Overview'!$A$12,IF(AND($F408&gt;='2016 Overview'!$B$11,$F408&lt;='2016 Overview'!$C$11),'2016 Overview'!$A$11,IF(AND($F408&gt;='2016 Overview'!$B$10,$F408&lt;='2016 Overview'!$C$10),'2016 Overview'!$A$10,IF(AND($F408&gt;='2016 Overview'!$B$9,$F408&lt;='2016 Overview'!$C$9),'2016 Overview'!$A$9,IF(AND($F408&gt;='2016 Overview'!$B$8,$F408&lt;='2016 Overview'!$C$8),'2016 Overview'!$A$7,IF(AND($F408&gt;='2016 Overview'!$B$7,$F408&lt;='2016 Overview'!$C$7),'2016 Overview'!$A$7,IF(AND($F408&gt;='2016 Overview'!$B$6,$F408&lt;='2016 Overview'!$C$6),'2016 Overview'!$A$6,IF(AND($F408&gt;='2016 Overview'!$B$5,$F408&lt;='2016 Overview'!$C$5),'2016 Overview'!$A$5,))))))))))))))</f>
        <v>0</v>
      </c>
      <c r="C408" s="35" t="s">
        <v>148</v>
      </c>
      <c r="D408" s="26"/>
      <c r="E408" s="35" t="s">
        <v>146</v>
      </c>
      <c r="F408" s="44">
        <v>50000</v>
      </c>
      <c r="G408" s="36">
        <f>H408/F408</f>
        <v>0.3333332</v>
      </c>
      <c r="H408" s="44">
        <v>16666.66</v>
      </c>
      <c r="I408" s="44"/>
      <c r="J408" s="57">
        <v>0</v>
      </c>
      <c r="K408" s="44">
        <v>16666.66</v>
      </c>
      <c r="L408" s="43">
        <v>41695</v>
      </c>
      <c r="M408" s="28">
        <v>42156</v>
      </c>
      <c r="N408" s="37">
        <f>M408-L408</f>
        <v>461</v>
      </c>
      <c r="O408" s="38">
        <f>K408/N408</f>
        <v>36.153275488069411</v>
      </c>
    </row>
    <row r="409" spans="1:15" x14ac:dyDescent="0.25">
      <c r="A409" s="35">
        <v>2015</v>
      </c>
      <c r="B409" s="26">
        <f>IF(AND($F409&gt;='2016 Overview'!$B$18,$F409&lt;='2016 Overview'!$C$18),'2016 Overview'!$A$18,IF(AND($F409&gt;='2016 Overview'!$B$17,$F409&lt;='2016 Overview'!$C$17),'2016 Overview'!$A$17, IF(AND($F409&gt;='2016 Overview'!$B$16,$F409&lt;='2016 Overview'!$C$16),'2016 Overview'!$A$16, IF(AND($F409&gt;='2016 Overview'!$B$15,$F409&lt;='2016 Overview'!$C$15),'2016 Overview'!$A$15, IF(AND($F409&gt;='2016 Overview'!$B$14,$F409&lt;='2016 Overview'!$C$14),'2016 Overview'!$A$14, IF(AND($F409&gt;='2016 Overview'!$B$13,$F409&lt;='2016 Overview'!$C$13),'2016 Overview'!$A$13, IF(AND($F409&gt;='2016 Overview'!$B$12,$F409&lt;='2016 Overview'!$C$12),'2016 Overview'!$A$12,IF(AND($F409&gt;='2016 Overview'!$B$11,$F409&lt;='2016 Overview'!$C$11),'2016 Overview'!$A$11,IF(AND($F409&gt;='2016 Overview'!$B$10,$F409&lt;='2016 Overview'!$C$10),'2016 Overview'!$A$10,IF(AND($F409&gt;='2016 Overview'!$B$9,$F409&lt;='2016 Overview'!$C$9),'2016 Overview'!$A$9,IF(AND($F409&gt;='2016 Overview'!$B$8,$F409&lt;='2016 Overview'!$C$8),'2016 Overview'!$A$7,IF(AND($F409&gt;='2016 Overview'!$B$7,$F409&lt;='2016 Overview'!$C$7),'2016 Overview'!$A$7,IF(AND($F409&gt;='2016 Overview'!$B$6,$F409&lt;='2016 Overview'!$C$6),'2016 Overview'!$A$6,IF(AND($F409&gt;='2016 Overview'!$B$5,$F409&lt;='2016 Overview'!$C$5),'2016 Overview'!$A$5,))))))))))))))</f>
        <v>0</v>
      </c>
      <c r="C409" s="35" t="s">
        <v>148</v>
      </c>
      <c r="D409" s="26"/>
      <c r="E409" s="35" t="s">
        <v>146</v>
      </c>
      <c r="F409" s="44">
        <v>50000</v>
      </c>
      <c r="G409" s="36">
        <f>H409/F409</f>
        <v>0.3333332</v>
      </c>
      <c r="H409" s="44">
        <v>16666.66</v>
      </c>
      <c r="I409" s="44"/>
      <c r="J409" s="57">
        <v>0</v>
      </c>
      <c r="K409" s="44">
        <v>16666.66</v>
      </c>
      <c r="L409" s="43">
        <v>41712</v>
      </c>
      <c r="M409" s="28">
        <v>42156</v>
      </c>
      <c r="N409" s="37">
        <f>M409-L409</f>
        <v>444</v>
      </c>
      <c r="O409" s="38">
        <f>K409/N409</f>
        <v>37.537522522522522</v>
      </c>
    </row>
    <row r="410" spans="1:15" x14ac:dyDescent="0.25">
      <c r="A410" s="35">
        <v>2015</v>
      </c>
      <c r="B410" s="26">
        <f>IF(AND($F410&gt;='2016 Overview'!$B$18,$F410&lt;='2016 Overview'!$C$18),'2016 Overview'!$A$18,IF(AND($F410&gt;='2016 Overview'!$B$17,$F410&lt;='2016 Overview'!$C$17),'2016 Overview'!$A$17, IF(AND($F410&gt;='2016 Overview'!$B$16,$F410&lt;='2016 Overview'!$C$16),'2016 Overview'!$A$16, IF(AND($F410&gt;='2016 Overview'!$B$15,$F410&lt;='2016 Overview'!$C$15),'2016 Overview'!$A$15, IF(AND($F410&gt;='2016 Overview'!$B$14,$F410&lt;='2016 Overview'!$C$14),'2016 Overview'!$A$14, IF(AND($F410&gt;='2016 Overview'!$B$13,$F410&lt;='2016 Overview'!$C$13),'2016 Overview'!$A$13, IF(AND($F410&gt;='2016 Overview'!$B$12,$F410&lt;='2016 Overview'!$C$12),'2016 Overview'!$A$12,IF(AND($F410&gt;='2016 Overview'!$B$11,$F410&lt;='2016 Overview'!$C$11),'2016 Overview'!$A$11,IF(AND($F410&gt;='2016 Overview'!$B$10,$F410&lt;='2016 Overview'!$C$10),'2016 Overview'!$A$10,IF(AND($F410&gt;='2016 Overview'!$B$9,$F410&lt;='2016 Overview'!$C$9),'2016 Overview'!$A$9,IF(AND($F410&gt;='2016 Overview'!$B$8,$F410&lt;='2016 Overview'!$C$8),'2016 Overview'!$A$7,IF(AND($F410&gt;='2016 Overview'!$B$7,$F410&lt;='2016 Overview'!$C$7),'2016 Overview'!$A$7,IF(AND($F410&gt;='2016 Overview'!$B$6,$F410&lt;='2016 Overview'!$C$6),'2016 Overview'!$A$6,IF(AND($F410&gt;='2016 Overview'!$B$5,$F410&lt;='2016 Overview'!$C$5),'2016 Overview'!$A$5,))))))))))))))</f>
        <v>0</v>
      </c>
      <c r="C410" s="35" t="s">
        <v>148</v>
      </c>
      <c r="D410" s="26"/>
      <c r="E410" s="35" t="s">
        <v>146</v>
      </c>
      <c r="F410" s="44">
        <v>4500</v>
      </c>
      <c r="G410" s="36">
        <f>H410/F410</f>
        <v>0.33333333333333331</v>
      </c>
      <c r="H410" s="44">
        <v>1500</v>
      </c>
      <c r="I410" s="44"/>
      <c r="J410" s="57">
        <v>0</v>
      </c>
      <c r="K410" s="44">
        <v>1500</v>
      </c>
      <c r="L410" s="43">
        <v>42045</v>
      </c>
      <c r="M410" s="28">
        <v>42156</v>
      </c>
      <c r="N410" s="37">
        <f>M410-L410</f>
        <v>111</v>
      </c>
      <c r="O410" s="38">
        <f>K410/N410</f>
        <v>13.513513513513514</v>
      </c>
    </row>
    <row r="411" spans="1:15" x14ac:dyDescent="0.25">
      <c r="A411" s="35">
        <v>2015</v>
      </c>
      <c r="B411" s="26">
        <f>IF(AND($F411&gt;='2016 Overview'!$B$18,$F411&lt;='2016 Overview'!$C$18),'2016 Overview'!$A$18,IF(AND($F411&gt;='2016 Overview'!$B$17,$F411&lt;='2016 Overview'!$C$17),'2016 Overview'!$A$17, IF(AND($F411&gt;='2016 Overview'!$B$16,$F411&lt;='2016 Overview'!$C$16),'2016 Overview'!$A$16, IF(AND($F411&gt;='2016 Overview'!$B$15,$F411&lt;='2016 Overview'!$C$15),'2016 Overview'!$A$15, IF(AND($F411&gt;='2016 Overview'!$B$14,$F411&lt;='2016 Overview'!$C$14),'2016 Overview'!$A$14, IF(AND($F411&gt;='2016 Overview'!$B$13,$F411&lt;='2016 Overview'!$C$13),'2016 Overview'!$A$13, IF(AND($F411&gt;='2016 Overview'!$B$12,$F411&lt;='2016 Overview'!$C$12),'2016 Overview'!$A$12,IF(AND($F411&gt;='2016 Overview'!$B$11,$F411&lt;='2016 Overview'!$C$11),'2016 Overview'!$A$11,IF(AND($F411&gt;='2016 Overview'!$B$10,$F411&lt;='2016 Overview'!$C$10),'2016 Overview'!$A$10,IF(AND($F411&gt;='2016 Overview'!$B$9,$F411&lt;='2016 Overview'!$C$9),'2016 Overview'!$A$9,IF(AND($F411&gt;='2016 Overview'!$B$8,$F411&lt;='2016 Overview'!$C$8),'2016 Overview'!$A$7,IF(AND($F411&gt;='2016 Overview'!$B$7,$F411&lt;='2016 Overview'!$C$7),'2016 Overview'!$A$7,IF(AND($F411&gt;='2016 Overview'!$B$6,$F411&lt;='2016 Overview'!$C$6),'2016 Overview'!$A$6,IF(AND($F411&gt;='2016 Overview'!$B$5,$F411&lt;='2016 Overview'!$C$5),'2016 Overview'!$A$5,))))))))))))))</f>
        <v>0</v>
      </c>
      <c r="C411" s="35" t="s">
        <v>148</v>
      </c>
      <c r="D411" s="26"/>
      <c r="E411" s="35" t="s">
        <v>146</v>
      </c>
      <c r="F411" s="44">
        <v>4000</v>
      </c>
      <c r="G411" s="36">
        <f>H411/F411</f>
        <v>0.33333249999999998</v>
      </c>
      <c r="H411" s="44">
        <v>1333.33</v>
      </c>
      <c r="I411" s="44"/>
      <c r="J411" s="57">
        <v>-100</v>
      </c>
      <c r="K411" s="44">
        <v>1233.33</v>
      </c>
      <c r="L411" s="43">
        <v>41892</v>
      </c>
      <c r="M411" s="28">
        <v>42156</v>
      </c>
      <c r="N411" s="37">
        <f>M411-L411</f>
        <v>264</v>
      </c>
      <c r="O411" s="38">
        <f>K411/N411</f>
        <v>4.6717045454545456</v>
      </c>
    </row>
    <row r="412" spans="1:15" x14ac:dyDescent="0.25">
      <c r="A412" s="35">
        <v>2015</v>
      </c>
      <c r="B412" s="26">
        <f>IF(AND($F412&gt;='2016 Overview'!$B$18,$F412&lt;='2016 Overview'!$C$18),'2016 Overview'!$A$18,IF(AND($F412&gt;='2016 Overview'!$B$17,$F412&lt;='2016 Overview'!$C$17),'2016 Overview'!$A$17, IF(AND($F412&gt;='2016 Overview'!$B$16,$F412&lt;='2016 Overview'!$C$16),'2016 Overview'!$A$16, IF(AND($F412&gt;='2016 Overview'!$B$15,$F412&lt;='2016 Overview'!$C$15),'2016 Overview'!$A$15, IF(AND($F412&gt;='2016 Overview'!$B$14,$F412&lt;='2016 Overview'!$C$14),'2016 Overview'!$A$14, IF(AND($F412&gt;='2016 Overview'!$B$13,$F412&lt;='2016 Overview'!$C$13),'2016 Overview'!$A$13, IF(AND($F412&gt;='2016 Overview'!$B$12,$F412&lt;='2016 Overview'!$C$12),'2016 Overview'!$A$12,IF(AND($F412&gt;='2016 Overview'!$B$11,$F412&lt;='2016 Overview'!$C$11),'2016 Overview'!$A$11,IF(AND($F412&gt;='2016 Overview'!$B$10,$F412&lt;='2016 Overview'!$C$10),'2016 Overview'!$A$10,IF(AND($F412&gt;='2016 Overview'!$B$9,$F412&lt;='2016 Overview'!$C$9),'2016 Overview'!$A$9,IF(AND($F412&gt;='2016 Overview'!$B$8,$F412&lt;='2016 Overview'!$C$8),'2016 Overview'!$A$7,IF(AND($F412&gt;='2016 Overview'!$B$7,$F412&lt;='2016 Overview'!$C$7),'2016 Overview'!$A$7,IF(AND($F412&gt;='2016 Overview'!$B$6,$F412&lt;='2016 Overview'!$C$6),'2016 Overview'!$A$6,IF(AND($F412&gt;='2016 Overview'!$B$5,$F412&lt;='2016 Overview'!$C$5),'2016 Overview'!$A$5,))))))))))))))</f>
        <v>0</v>
      </c>
      <c r="C412" s="35" t="s">
        <v>148</v>
      </c>
      <c r="D412" s="26"/>
      <c r="E412" s="35" t="s">
        <v>146</v>
      </c>
      <c r="F412" s="44">
        <v>3500</v>
      </c>
      <c r="G412" s="36">
        <f>H412/F412</f>
        <v>0.33333142857142861</v>
      </c>
      <c r="H412" s="44">
        <v>1166.6600000000001</v>
      </c>
      <c r="I412" s="44"/>
      <c r="J412" s="57">
        <v>-143</v>
      </c>
      <c r="K412" s="44">
        <v>1023.6600000000001</v>
      </c>
      <c r="L412" s="43">
        <v>41852</v>
      </c>
      <c r="M412" s="28">
        <v>42156</v>
      </c>
      <c r="N412" s="37">
        <f>M412-L412</f>
        <v>304</v>
      </c>
      <c r="O412" s="38">
        <f>K412/N412</f>
        <v>3.3673026315789478</v>
      </c>
    </row>
    <row r="413" spans="1:15" x14ac:dyDescent="0.25">
      <c r="A413" s="35">
        <v>2015</v>
      </c>
      <c r="B413" s="26">
        <f>IF(AND($F413&gt;='2016 Overview'!$B$18,$F413&lt;='2016 Overview'!$C$18),'2016 Overview'!$A$18,IF(AND($F413&gt;='2016 Overview'!$B$17,$F413&lt;='2016 Overview'!$C$17),'2016 Overview'!$A$17, IF(AND($F413&gt;='2016 Overview'!$B$16,$F413&lt;='2016 Overview'!$C$16),'2016 Overview'!$A$16, IF(AND($F413&gt;='2016 Overview'!$B$15,$F413&lt;='2016 Overview'!$C$15),'2016 Overview'!$A$15, IF(AND($F413&gt;='2016 Overview'!$B$14,$F413&lt;='2016 Overview'!$C$14),'2016 Overview'!$A$14, IF(AND($F413&gt;='2016 Overview'!$B$13,$F413&lt;='2016 Overview'!$C$13),'2016 Overview'!$A$13, IF(AND($F413&gt;='2016 Overview'!$B$12,$F413&lt;='2016 Overview'!$C$12),'2016 Overview'!$A$12,IF(AND($F413&gt;='2016 Overview'!$B$11,$F413&lt;='2016 Overview'!$C$11),'2016 Overview'!$A$11,IF(AND($F413&gt;='2016 Overview'!$B$10,$F413&lt;='2016 Overview'!$C$10),'2016 Overview'!$A$10,IF(AND($F413&gt;='2016 Overview'!$B$9,$F413&lt;='2016 Overview'!$C$9),'2016 Overview'!$A$9,IF(AND($F413&gt;='2016 Overview'!$B$8,$F413&lt;='2016 Overview'!$C$8),'2016 Overview'!$A$7,IF(AND($F413&gt;='2016 Overview'!$B$7,$F413&lt;='2016 Overview'!$C$7),'2016 Overview'!$A$7,IF(AND($F413&gt;='2016 Overview'!$B$6,$F413&lt;='2016 Overview'!$C$6),'2016 Overview'!$A$6,IF(AND($F413&gt;='2016 Overview'!$B$5,$F413&lt;='2016 Overview'!$C$5),'2016 Overview'!$A$5,))))))))))))))</f>
        <v>0</v>
      </c>
      <c r="C413" s="35" t="s">
        <v>148</v>
      </c>
      <c r="D413" s="51" t="s">
        <v>38</v>
      </c>
      <c r="E413" s="35" t="s">
        <v>146</v>
      </c>
      <c r="F413" s="44">
        <v>4200</v>
      </c>
      <c r="G413" s="36">
        <v>0.11</v>
      </c>
      <c r="H413" s="44">
        <v>150</v>
      </c>
      <c r="I413" s="44"/>
      <c r="J413" s="57">
        <v>0</v>
      </c>
      <c r="K413" s="44">
        <v>150</v>
      </c>
      <c r="L413" s="43">
        <v>41844</v>
      </c>
      <c r="M413" s="28">
        <v>42156</v>
      </c>
      <c r="N413" s="37">
        <f>M413-L413</f>
        <v>312</v>
      </c>
      <c r="O413" s="38">
        <f>K413/N413</f>
        <v>0.48076923076923078</v>
      </c>
    </row>
    <row r="414" spans="1:15" x14ac:dyDescent="0.25">
      <c r="A414" s="35">
        <v>2015</v>
      </c>
      <c r="B414" s="26" t="str">
        <f>IF(AND($F414&gt;='2016 Overview'!$B$18,$F414&lt;='2016 Overview'!$C$18),'2016 Overview'!$A$18,IF(AND($F414&gt;='2016 Overview'!$B$17,$F414&lt;='2016 Overview'!$C$17),'2016 Overview'!$A$17, IF(AND($F414&gt;='2016 Overview'!$B$16,$F414&lt;='2016 Overview'!$C$16),'2016 Overview'!$A$16, IF(AND($F414&gt;='2016 Overview'!$B$15,$F414&lt;='2016 Overview'!$C$15),'2016 Overview'!$A$15, IF(AND($F414&gt;='2016 Overview'!$B$14,$F414&lt;='2016 Overview'!$C$14),'2016 Overview'!$A$14, IF(AND($F414&gt;='2016 Overview'!$B$13,$F414&lt;='2016 Overview'!$C$13),'2016 Overview'!$A$13, IF(AND($F414&gt;='2016 Overview'!$B$12,$F414&lt;='2016 Overview'!$C$12),'2016 Overview'!$A$12,IF(AND($F414&gt;='2016 Overview'!$B$11,$F414&lt;='2016 Overview'!$C$11),'2016 Overview'!$A$11,IF(AND($F414&gt;='2016 Overview'!$B$10,$F414&lt;='2016 Overview'!$C$10),'2016 Overview'!$A$10,IF(AND($F414&gt;='2016 Overview'!$B$9,$F414&lt;='2016 Overview'!$C$9),'2016 Overview'!$A$9,IF(AND($F414&gt;='2016 Overview'!$B$8,$F414&lt;='2016 Overview'!$C$8),'2016 Overview'!$A$7,IF(AND($F414&gt;='2016 Overview'!$B$7,$F414&lt;='2016 Overview'!$C$7),'2016 Overview'!$A$7,IF(AND($F414&gt;='2016 Overview'!$B$6,$F414&lt;='2016 Overview'!$C$6),'2016 Overview'!$A$6,IF(AND($F414&gt;='2016 Overview'!$B$5,$F414&lt;='2016 Overview'!$C$5),'2016 Overview'!$A$5,))))))))))))))</f>
        <v>B</v>
      </c>
      <c r="C414" s="35" t="s">
        <v>148</v>
      </c>
      <c r="D414" s="26"/>
      <c r="E414" s="35" t="s">
        <v>146</v>
      </c>
      <c r="F414" s="44">
        <v>2600000</v>
      </c>
      <c r="G414" s="36">
        <f>H414/F414</f>
        <v>0.33333333461538461</v>
      </c>
      <c r="H414" s="44">
        <v>866666.67</v>
      </c>
      <c r="I414" s="44"/>
      <c r="J414" s="57">
        <v>0</v>
      </c>
      <c r="K414" s="44">
        <v>866666.67</v>
      </c>
      <c r="L414" s="43">
        <v>41614</v>
      </c>
      <c r="M414" s="28">
        <v>42156</v>
      </c>
      <c r="N414" s="37">
        <f>M414-L414</f>
        <v>542</v>
      </c>
      <c r="O414" s="38">
        <f>K414/N414</f>
        <v>1599.0159963099632</v>
      </c>
    </row>
    <row r="415" spans="1:15" x14ac:dyDescent="0.25">
      <c r="A415" s="35">
        <v>2015</v>
      </c>
      <c r="B415" s="26" t="str">
        <f>IF(AND($F415&gt;='2016 Overview'!$B$18,$F415&lt;='2016 Overview'!$C$18),'2016 Overview'!$A$18,IF(AND($F415&gt;='2016 Overview'!$B$17,$F415&lt;='2016 Overview'!$C$17),'2016 Overview'!$A$17, IF(AND($F415&gt;='2016 Overview'!$B$16,$F415&lt;='2016 Overview'!$C$16),'2016 Overview'!$A$16, IF(AND($F415&gt;='2016 Overview'!$B$15,$F415&lt;='2016 Overview'!$C$15),'2016 Overview'!$A$15, IF(AND($F415&gt;='2016 Overview'!$B$14,$F415&lt;='2016 Overview'!$C$14),'2016 Overview'!$A$14, IF(AND($F415&gt;='2016 Overview'!$B$13,$F415&lt;='2016 Overview'!$C$13),'2016 Overview'!$A$13, IF(AND($F415&gt;='2016 Overview'!$B$12,$F415&lt;='2016 Overview'!$C$12),'2016 Overview'!$A$12,IF(AND($F415&gt;='2016 Overview'!$B$11,$F415&lt;='2016 Overview'!$C$11),'2016 Overview'!$A$11,IF(AND($F415&gt;='2016 Overview'!$B$10,$F415&lt;='2016 Overview'!$C$10),'2016 Overview'!$A$10,IF(AND($F415&gt;='2016 Overview'!$B$9,$F415&lt;='2016 Overview'!$C$9),'2016 Overview'!$A$9,IF(AND($F415&gt;='2016 Overview'!$B$8,$F415&lt;='2016 Overview'!$C$8),'2016 Overview'!$A$7,IF(AND($F415&gt;='2016 Overview'!$B$7,$F415&lt;='2016 Overview'!$C$7),'2016 Overview'!$A$7,IF(AND($F415&gt;='2016 Overview'!$B$6,$F415&lt;='2016 Overview'!$C$6),'2016 Overview'!$A$6,IF(AND($F415&gt;='2016 Overview'!$B$5,$F415&lt;='2016 Overview'!$C$5),'2016 Overview'!$A$5,))))))))))))))</f>
        <v>D</v>
      </c>
      <c r="C415" s="35" t="s">
        <v>148</v>
      </c>
      <c r="D415" s="26"/>
      <c r="E415" s="35" t="s">
        <v>146</v>
      </c>
      <c r="F415" s="44">
        <v>1380000</v>
      </c>
      <c r="G415" s="36">
        <f>H415/F415</f>
        <v>0.33333333333333331</v>
      </c>
      <c r="H415" s="44">
        <v>460000</v>
      </c>
      <c r="I415" s="44"/>
      <c r="J415" s="57">
        <v>0</v>
      </c>
      <c r="K415" s="44">
        <v>460000</v>
      </c>
      <c r="L415" s="43">
        <v>41365</v>
      </c>
      <c r="M415" s="28">
        <v>42156</v>
      </c>
      <c r="N415" s="37">
        <f>M415-L415</f>
        <v>791</v>
      </c>
      <c r="O415" s="38">
        <f>K415/N415</f>
        <v>581.54235145385587</v>
      </c>
    </row>
    <row r="416" spans="1:15" x14ac:dyDescent="0.25">
      <c r="A416" s="35">
        <v>2015</v>
      </c>
      <c r="B416" s="26" t="str">
        <f>IF(AND($F416&gt;='2016 Overview'!$B$18,$F416&lt;='2016 Overview'!$C$18),'2016 Overview'!$A$18,IF(AND($F416&gt;='2016 Overview'!$B$17,$F416&lt;='2016 Overview'!$C$17),'2016 Overview'!$A$17, IF(AND($F416&gt;='2016 Overview'!$B$16,$F416&lt;='2016 Overview'!$C$16),'2016 Overview'!$A$16, IF(AND($F416&gt;='2016 Overview'!$B$15,$F416&lt;='2016 Overview'!$C$15),'2016 Overview'!$A$15, IF(AND($F416&gt;='2016 Overview'!$B$14,$F416&lt;='2016 Overview'!$C$14),'2016 Overview'!$A$14, IF(AND($F416&gt;='2016 Overview'!$B$13,$F416&lt;='2016 Overview'!$C$13),'2016 Overview'!$A$13, IF(AND($F416&gt;='2016 Overview'!$B$12,$F416&lt;='2016 Overview'!$C$12),'2016 Overview'!$A$12,IF(AND($F416&gt;='2016 Overview'!$B$11,$F416&lt;='2016 Overview'!$C$11),'2016 Overview'!$A$11,IF(AND($F416&gt;='2016 Overview'!$B$10,$F416&lt;='2016 Overview'!$C$10),'2016 Overview'!$A$10,IF(AND($F416&gt;='2016 Overview'!$B$9,$F416&lt;='2016 Overview'!$C$9),'2016 Overview'!$A$9,IF(AND($F416&gt;='2016 Overview'!$B$8,$F416&lt;='2016 Overview'!$C$8),'2016 Overview'!$A$7,IF(AND($F416&gt;='2016 Overview'!$B$7,$F416&lt;='2016 Overview'!$C$7),'2016 Overview'!$A$7,IF(AND($F416&gt;='2016 Overview'!$B$6,$F416&lt;='2016 Overview'!$C$6),'2016 Overview'!$A$6,IF(AND($F416&gt;='2016 Overview'!$B$5,$F416&lt;='2016 Overview'!$C$5),'2016 Overview'!$A$5,))))))))))))))</f>
        <v>D</v>
      </c>
      <c r="C416" s="35" t="s">
        <v>148</v>
      </c>
      <c r="D416" s="26"/>
      <c r="E416" s="35" t="s">
        <v>146</v>
      </c>
      <c r="F416" s="44">
        <v>1060000</v>
      </c>
      <c r="G416" s="36">
        <f>H416/F416</f>
        <v>0.33333333018867928</v>
      </c>
      <c r="H416" s="44">
        <v>353333.33</v>
      </c>
      <c r="I416" s="44"/>
      <c r="J416" s="57">
        <v>0</v>
      </c>
      <c r="K416" s="44">
        <v>353333.33</v>
      </c>
      <c r="L416" s="43">
        <v>41284</v>
      </c>
      <c r="M416" s="28">
        <v>42156</v>
      </c>
      <c r="N416" s="37">
        <f>M416-L416</f>
        <v>872</v>
      </c>
      <c r="O416" s="38">
        <f>K416/N416</f>
        <v>405.19877293577986</v>
      </c>
    </row>
    <row r="417" spans="1:15" x14ac:dyDescent="0.25">
      <c r="A417" s="35">
        <v>2015</v>
      </c>
      <c r="B417" s="26" t="str">
        <f>IF(AND($F417&gt;='2016 Overview'!$B$18,$F417&lt;='2016 Overview'!$C$18),'2016 Overview'!$A$18,IF(AND($F417&gt;='2016 Overview'!$B$17,$F417&lt;='2016 Overview'!$C$17),'2016 Overview'!$A$17, IF(AND($F417&gt;='2016 Overview'!$B$16,$F417&lt;='2016 Overview'!$C$16),'2016 Overview'!$A$16, IF(AND($F417&gt;='2016 Overview'!$B$15,$F417&lt;='2016 Overview'!$C$15),'2016 Overview'!$A$15, IF(AND($F417&gt;='2016 Overview'!$B$14,$F417&lt;='2016 Overview'!$C$14),'2016 Overview'!$A$14, IF(AND($F417&gt;='2016 Overview'!$B$13,$F417&lt;='2016 Overview'!$C$13),'2016 Overview'!$A$13, IF(AND($F417&gt;='2016 Overview'!$B$12,$F417&lt;='2016 Overview'!$C$12),'2016 Overview'!$A$12,IF(AND($F417&gt;='2016 Overview'!$B$11,$F417&lt;='2016 Overview'!$C$11),'2016 Overview'!$A$11,IF(AND($F417&gt;='2016 Overview'!$B$10,$F417&lt;='2016 Overview'!$C$10),'2016 Overview'!$A$10,IF(AND($F417&gt;='2016 Overview'!$B$9,$F417&lt;='2016 Overview'!$C$9),'2016 Overview'!$A$9,IF(AND($F417&gt;='2016 Overview'!$B$8,$F417&lt;='2016 Overview'!$C$8),'2016 Overview'!$A$7,IF(AND($F417&gt;='2016 Overview'!$B$7,$F417&lt;='2016 Overview'!$C$7),'2016 Overview'!$A$7,IF(AND($F417&gt;='2016 Overview'!$B$6,$F417&lt;='2016 Overview'!$C$6),'2016 Overview'!$A$6,IF(AND($F417&gt;='2016 Overview'!$B$5,$F417&lt;='2016 Overview'!$C$5),'2016 Overview'!$A$5,))))))))))))))</f>
        <v>D</v>
      </c>
      <c r="C417" s="35" t="s">
        <v>148</v>
      </c>
      <c r="D417" s="26"/>
      <c r="E417" s="35" t="s">
        <v>146</v>
      </c>
      <c r="F417" s="44">
        <v>1039880</v>
      </c>
      <c r="G417" s="36">
        <f>H417/F417</f>
        <v>0.33333332692233719</v>
      </c>
      <c r="H417" s="44">
        <v>346626.66</v>
      </c>
      <c r="I417" s="44"/>
      <c r="J417" s="57">
        <v>0</v>
      </c>
      <c r="K417" s="44">
        <v>346626.66</v>
      </c>
      <c r="L417" s="43">
        <v>41893</v>
      </c>
      <c r="M417" s="28">
        <v>42156</v>
      </c>
      <c r="N417" s="37">
        <f>M417-L417</f>
        <v>263</v>
      </c>
      <c r="O417" s="38">
        <f>K417/N417</f>
        <v>1317.9720912547527</v>
      </c>
    </row>
    <row r="418" spans="1:15" x14ac:dyDescent="0.25">
      <c r="A418" s="35">
        <v>2015</v>
      </c>
      <c r="B418" s="26" t="str">
        <f>IF(AND($F418&gt;='2016 Overview'!$B$18,$F418&lt;='2016 Overview'!$C$18),'2016 Overview'!$A$18,IF(AND($F418&gt;='2016 Overview'!$B$17,$F418&lt;='2016 Overview'!$C$17),'2016 Overview'!$A$17, IF(AND($F418&gt;='2016 Overview'!$B$16,$F418&lt;='2016 Overview'!$C$16),'2016 Overview'!$A$16, IF(AND($F418&gt;='2016 Overview'!$B$15,$F418&lt;='2016 Overview'!$C$15),'2016 Overview'!$A$15, IF(AND($F418&gt;='2016 Overview'!$B$14,$F418&lt;='2016 Overview'!$C$14),'2016 Overview'!$A$14, IF(AND($F418&gt;='2016 Overview'!$B$13,$F418&lt;='2016 Overview'!$C$13),'2016 Overview'!$A$13, IF(AND($F418&gt;='2016 Overview'!$B$12,$F418&lt;='2016 Overview'!$C$12),'2016 Overview'!$A$12,IF(AND($F418&gt;='2016 Overview'!$B$11,$F418&lt;='2016 Overview'!$C$11),'2016 Overview'!$A$11,IF(AND($F418&gt;='2016 Overview'!$B$10,$F418&lt;='2016 Overview'!$C$10),'2016 Overview'!$A$10,IF(AND($F418&gt;='2016 Overview'!$B$9,$F418&lt;='2016 Overview'!$C$9),'2016 Overview'!$A$9,IF(AND($F418&gt;='2016 Overview'!$B$8,$F418&lt;='2016 Overview'!$C$8),'2016 Overview'!$A$7,IF(AND($F418&gt;='2016 Overview'!$B$7,$F418&lt;='2016 Overview'!$C$7),'2016 Overview'!$A$7,IF(AND($F418&gt;='2016 Overview'!$B$6,$F418&lt;='2016 Overview'!$C$6),'2016 Overview'!$A$6,IF(AND($F418&gt;='2016 Overview'!$B$5,$F418&lt;='2016 Overview'!$C$5),'2016 Overview'!$A$5,))))))))))))))</f>
        <v>E</v>
      </c>
      <c r="C418" s="35" t="s">
        <v>148</v>
      </c>
      <c r="D418" s="26"/>
      <c r="E418" s="35" t="s">
        <v>146</v>
      </c>
      <c r="F418" s="44">
        <v>750000</v>
      </c>
      <c r="G418" s="36">
        <f>H418/F418</f>
        <v>0.4</v>
      </c>
      <c r="H418" s="44">
        <v>300000</v>
      </c>
      <c r="I418" s="44"/>
      <c r="J418" s="57">
        <v>0</v>
      </c>
      <c r="K418" s="44">
        <v>300000</v>
      </c>
      <c r="L418" s="43">
        <v>41610</v>
      </c>
      <c r="M418" s="28">
        <v>42156</v>
      </c>
      <c r="N418" s="37">
        <f>M418-L418</f>
        <v>546</v>
      </c>
      <c r="O418" s="38">
        <f>K418/N418</f>
        <v>549.45054945054949</v>
      </c>
    </row>
    <row r="419" spans="1:15" x14ac:dyDescent="0.25">
      <c r="A419" s="35">
        <v>2015</v>
      </c>
      <c r="B419" s="26" t="str">
        <f>IF(AND($F419&gt;='2016 Overview'!$B$18,$F419&lt;='2016 Overview'!$C$18),'2016 Overview'!$A$18,IF(AND($F419&gt;='2016 Overview'!$B$17,$F419&lt;='2016 Overview'!$C$17),'2016 Overview'!$A$17, IF(AND($F419&gt;='2016 Overview'!$B$16,$F419&lt;='2016 Overview'!$C$16),'2016 Overview'!$A$16, IF(AND($F419&gt;='2016 Overview'!$B$15,$F419&lt;='2016 Overview'!$C$15),'2016 Overview'!$A$15, IF(AND($F419&gt;='2016 Overview'!$B$14,$F419&lt;='2016 Overview'!$C$14),'2016 Overview'!$A$14, IF(AND($F419&gt;='2016 Overview'!$B$13,$F419&lt;='2016 Overview'!$C$13),'2016 Overview'!$A$13, IF(AND($F419&gt;='2016 Overview'!$B$12,$F419&lt;='2016 Overview'!$C$12),'2016 Overview'!$A$12,IF(AND($F419&gt;='2016 Overview'!$B$11,$F419&lt;='2016 Overview'!$C$11),'2016 Overview'!$A$11,IF(AND($F419&gt;='2016 Overview'!$B$10,$F419&lt;='2016 Overview'!$C$10),'2016 Overview'!$A$10,IF(AND($F419&gt;='2016 Overview'!$B$9,$F419&lt;='2016 Overview'!$C$9),'2016 Overview'!$A$9,IF(AND($F419&gt;='2016 Overview'!$B$8,$F419&lt;='2016 Overview'!$C$8),'2016 Overview'!$A$7,IF(AND($F419&gt;='2016 Overview'!$B$7,$F419&lt;='2016 Overview'!$C$7),'2016 Overview'!$A$7,IF(AND($F419&gt;='2016 Overview'!$B$6,$F419&lt;='2016 Overview'!$C$6),'2016 Overview'!$A$6,IF(AND($F419&gt;='2016 Overview'!$B$5,$F419&lt;='2016 Overview'!$C$5),'2016 Overview'!$A$5,))))))))))))))</f>
        <v>E</v>
      </c>
      <c r="C419" s="35" t="s">
        <v>148</v>
      </c>
      <c r="D419" s="26"/>
      <c r="E419" s="35" t="s">
        <v>146</v>
      </c>
      <c r="F419" s="44">
        <v>850000</v>
      </c>
      <c r="G419" s="36">
        <f>H419/F419</f>
        <v>0.33333332941176474</v>
      </c>
      <c r="H419" s="44">
        <v>283333.33</v>
      </c>
      <c r="I419" s="44"/>
      <c r="J419" s="57">
        <v>0</v>
      </c>
      <c r="K419" s="44">
        <v>283333.33</v>
      </c>
      <c r="L419" s="43">
        <v>41411</v>
      </c>
      <c r="M419" s="28">
        <v>42156</v>
      </c>
      <c r="N419" s="37">
        <f>M419-L419</f>
        <v>745</v>
      </c>
      <c r="O419" s="38">
        <f>K419/N419</f>
        <v>380.31319463087249</v>
      </c>
    </row>
    <row r="420" spans="1:15" x14ac:dyDescent="0.25">
      <c r="A420" s="35">
        <v>2015</v>
      </c>
      <c r="B420" s="26" t="str">
        <f>IF(AND($F420&gt;='2016 Overview'!$B$18,$F420&lt;='2016 Overview'!$C$18),'2016 Overview'!$A$18,IF(AND($F420&gt;='2016 Overview'!$B$17,$F420&lt;='2016 Overview'!$C$17),'2016 Overview'!$A$17, IF(AND($F420&gt;='2016 Overview'!$B$16,$F420&lt;='2016 Overview'!$C$16),'2016 Overview'!$A$16, IF(AND($F420&gt;='2016 Overview'!$B$15,$F420&lt;='2016 Overview'!$C$15),'2016 Overview'!$A$15, IF(AND($F420&gt;='2016 Overview'!$B$14,$F420&lt;='2016 Overview'!$C$14),'2016 Overview'!$A$14, IF(AND($F420&gt;='2016 Overview'!$B$13,$F420&lt;='2016 Overview'!$C$13),'2016 Overview'!$A$13, IF(AND($F420&gt;='2016 Overview'!$B$12,$F420&lt;='2016 Overview'!$C$12),'2016 Overview'!$A$12,IF(AND($F420&gt;='2016 Overview'!$B$11,$F420&lt;='2016 Overview'!$C$11),'2016 Overview'!$A$11,IF(AND($F420&gt;='2016 Overview'!$B$10,$F420&lt;='2016 Overview'!$C$10),'2016 Overview'!$A$10,IF(AND($F420&gt;='2016 Overview'!$B$9,$F420&lt;='2016 Overview'!$C$9),'2016 Overview'!$A$9,IF(AND($F420&gt;='2016 Overview'!$B$8,$F420&lt;='2016 Overview'!$C$8),'2016 Overview'!$A$7,IF(AND($F420&gt;='2016 Overview'!$B$7,$F420&lt;='2016 Overview'!$C$7),'2016 Overview'!$A$7,IF(AND($F420&gt;='2016 Overview'!$B$6,$F420&lt;='2016 Overview'!$C$6),'2016 Overview'!$A$6,IF(AND($F420&gt;='2016 Overview'!$B$5,$F420&lt;='2016 Overview'!$C$5),'2016 Overview'!$A$5,))))))))))))))</f>
        <v>E</v>
      </c>
      <c r="C420" s="35" t="s">
        <v>148</v>
      </c>
      <c r="D420" s="26"/>
      <c r="E420" s="35" t="s">
        <v>146</v>
      </c>
      <c r="F420" s="44">
        <v>838944</v>
      </c>
      <c r="G420" s="36">
        <f>H420/F420</f>
        <v>0.33333333333333331</v>
      </c>
      <c r="H420" s="44">
        <v>279648</v>
      </c>
      <c r="I420" s="44"/>
      <c r="J420" s="57">
        <v>0</v>
      </c>
      <c r="K420" s="44">
        <v>279648</v>
      </c>
      <c r="L420" s="43">
        <v>41712</v>
      </c>
      <c r="M420" s="28">
        <v>42156</v>
      </c>
      <c r="N420" s="37">
        <f>M420-L420</f>
        <v>444</v>
      </c>
      <c r="O420" s="38">
        <f>K420/N420</f>
        <v>629.83783783783781</v>
      </c>
    </row>
    <row r="421" spans="1:15" x14ac:dyDescent="0.25">
      <c r="A421" s="35">
        <v>2015</v>
      </c>
      <c r="B421" s="26" t="str">
        <f>IF(AND($F421&gt;='2016 Overview'!$B$18,$F421&lt;='2016 Overview'!$C$18),'2016 Overview'!$A$18,IF(AND($F421&gt;='2016 Overview'!$B$17,$F421&lt;='2016 Overview'!$C$17),'2016 Overview'!$A$17, IF(AND($F421&gt;='2016 Overview'!$B$16,$F421&lt;='2016 Overview'!$C$16),'2016 Overview'!$A$16, IF(AND($F421&gt;='2016 Overview'!$B$15,$F421&lt;='2016 Overview'!$C$15),'2016 Overview'!$A$15, IF(AND($F421&gt;='2016 Overview'!$B$14,$F421&lt;='2016 Overview'!$C$14),'2016 Overview'!$A$14, IF(AND($F421&gt;='2016 Overview'!$B$13,$F421&lt;='2016 Overview'!$C$13),'2016 Overview'!$A$13, IF(AND($F421&gt;='2016 Overview'!$B$12,$F421&lt;='2016 Overview'!$C$12),'2016 Overview'!$A$12,IF(AND($F421&gt;='2016 Overview'!$B$11,$F421&lt;='2016 Overview'!$C$11),'2016 Overview'!$A$11,IF(AND($F421&gt;='2016 Overview'!$B$10,$F421&lt;='2016 Overview'!$C$10),'2016 Overview'!$A$10,IF(AND($F421&gt;='2016 Overview'!$B$9,$F421&lt;='2016 Overview'!$C$9),'2016 Overview'!$A$9,IF(AND($F421&gt;='2016 Overview'!$B$8,$F421&lt;='2016 Overview'!$C$8),'2016 Overview'!$A$7,IF(AND($F421&gt;='2016 Overview'!$B$7,$F421&lt;='2016 Overview'!$C$7),'2016 Overview'!$A$7,IF(AND($F421&gt;='2016 Overview'!$B$6,$F421&lt;='2016 Overview'!$C$6),'2016 Overview'!$A$6,IF(AND($F421&gt;='2016 Overview'!$B$5,$F421&lt;='2016 Overview'!$C$5),'2016 Overview'!$A$5,))))))))))))))</f>
        <v>E</v>
      </c>
      <c r="C421" s="35" t="s">
        <v>148</v>
      </c>
      <c r="D421" s="26"/>
      <c r="E421" s="35" t="s">
        <v>146</v>
      </c>
      <c r="F421" s="44">
        <v>817322.09</v>
      </c>
      <c r="G421" s="36">
        <f>H421/F421</f>
        <v>0.33336429216051167</v>
      </c>
      <c r="H421" s="44">
        <v>272466</v>
      </c>
      <c r="I421" s="44"/>
      <c r="J421" s="57">
        <v>0</v>
      </c>
      <c r="K421" s="44">
        <v>272466</v>
      </c>
      <c r="L421" s="43">
        <v>41814</v>
      </c>
      <c r="M421" s="28">
        <v>42156</v>
      </c>
      <c r="N421" s="37">
        <f>M421-L421</f>
        <v>342</v>
      </c>
      <c r="O421" s="38">
        <f>K421/N421</f>
        <v>796.68421052631584</v>
      </c>
    </row>
    <row r="422" spans="1:15" x14ac:dyDescent="0.25">
      <c r="A422" s="35">
        <v>2015</v>
      </c>
      <c r="B422" s="26" t="str">
        <f>IF(AND($F422&gt;='2016 Overview'!$B$18,$F422&lt;='2016 Overview'!$C$18),'2016 Overview'!$A$18,IF(AND($F422&gt;='2016 Overview'!$B$17,$F422&lt;='2016 Overview'!$C$17),'2016 Overview'!$A$17, IF(AND($F422&gt;='2016 Overview'!$B$16,$F422&lt;='2016 Overview'!$C$16),'2016 Overview'!$A$16, IF(AND($F422&gt;='2016 Overview'!$B$15,$F422&lt;='2016 Overview'!$C$15),'2016 Overview'!$A$15, IF(AND($F422&gt;='2016 Overview'!$B$14,$F422&lt;='2016 Overview'!$C$14),'2016 Overview'!$A$14, IF(AND($F422&gt;='2016 Overview'!$B$13,$F422&lt;='2016 Overview'!$C$13),'2016 Overview'!$A$13, IF(AND($F422&gt;='2016 Overview'!$B$12,$F422&lt;='2016 Overview'!$C$12),'2016 Overview'!$A$12,IF(AND($F422&gt;='2016 Overview'!$B$11,$F422&lt;='2016 Overview'!$C$11),'2016 Overview'!$A$11,IF(AND($F422&gt;='2016 Overview'!$B$10,$F422&lt;='2016 Overview'!$C$10),'2016 Overview'!$A$10,IF(AND($F422&gt;='2016 Overview'!$B$9,$F422&lt;='2016 Overview'!$C$9),'2016 Overview'!$A$9,IF(AND($F422&gt;='2016 Overview'!$B$8,$F422&lt;='2016 Overview'!$C$8),'2016 Overview'!$A$7,IF(AND($F422&gt;='2016 Overview'!$B$7,$F422&lt;='2016 Overview'!$C$7),'2016 Overview'!$A$7,IF(AND($F422&gt;='2016 Overview'!$B$6,$F422&lt;='2016 Overview'!$C$6),'2016 Overview'!$A$6,IF(AND($F422&gt;='2016 Overview'!$B$5,$F422&lt;='2016 Overview'!$C$5),'2016 Overview'!$A$5,))))))))))))))</f>
        <v>F</v>
      </c>
      <c r="C422" s="35" t="s">
        <v>148</v>
      </c>
      <c r="D422" s="26"/>
      <c r="E422" s="35" t="s">
        <v>146</v>
      </c>
      <c r="F422" s="44">
        <v>713784.71</v>
      </c>
      <c r="G422" s="36">
        <f>H422/F422</f>
        <v>0.333333323993449</v>
      </c>
      <c r="H422" s="44">
        <v>237928.23</v>
      </c>
      <c r="I422" s="44"/>
      <c r="J422" s="57">
        <v>0</v>
      </c>
      <c r="K422" s="44">
        <v>237928.23</v>
      </c>
      <c r="L422" s="43">
        <v>41695</v>
      </c>
      <c r="M422" s="28">
        <v>42156</v>
      </c>
      <c r="N422" s="37">
        <f>M422-L422</f>
        <v>461</v>
      </c>
      <c r="O422" s="38">
        <f>K422/N422</f>
        <v>516.11329718004345</v>
      </c>
    </row>
    <row r="423" spans="1:15" x14ac:dyDescent="0.25">
      <c r="A423" s="35">
        <v>2015</v>
      </c>
      <c r="B423" s="26" t="str">
        <f>IF(AND($F423&gt;='2016 Overview'!$B$18,$F423&lt;='2016 Overview'!$C$18),'2016 Overview'!$A$18,IF(AND($F423&gt;='2016 Overview'!$B$17,$F423&lt;='2016 Overview'!$C$17),'2016 Overview'!$A$17, IF(AND($F423&gt;='2016 Overview'!$B$16,$F423&lt;='2016 Overview'!$C$16),'2016 Overview'!$A$16, IF(AND($F423&gt;='2016 Overview'!$B$15,$F423&lt;='2016 Overview'!$C$15),'2016 Overview'!$A$15, IF(AND($F423&gt;='2016 Overview'!$B$14,$F423&lt;='2016 Overview'!$C$14),'2016 Overview'!$A$14, IF(AND($F423&gt;='2016 Overview'!$B$13,$F423&lt;='2016 Overview'!$C$13),'2016 Overview'!$A$13, IF(AND($F423&gt;='2016 Overview'!$B$12,$F423&lt;='2016 Overview'!$C$12),'2016 Overview'!$A$12,IF(AND($F423&gt;='2016 Overview'!$B$11,$F423&lt;='2016 Overview'!$C$11),'2016 Overview'!$A$11,IF(AND($F423&gt;='2016 Overview'!$B$10,$F423&lt;='2016 Overview'!$C$10),'2016 Overview'!$A$10,IF(AND($F423&gt;='2016 Overview'!$B$9,$F423&lt;='2016 Overview'!$C$9),'2016 Overview'!$A$9,IF(AND($F423&gt;='2016 Overview'!$B$8,$F423&lt;='2016 Overview'!$C$8),'2016 Overview'!$A$7,IF(AND($F423&gt;='2016 Overview'!$B$7,$F423&lt;='2016 Overview'!$C$7),'2016 Overview'!$A$7,IF(AND($F423&gt;='2016 Overview'!$B$6,$F423&lt;='2016 Overview'!$C$6),'2016 Overview'!$A$6,IF(AND($F423&gt;='2016 Overview'!$B$5,$F423&lt;='2016 Overview'!$C$5),'2016 Overview'!$A$5,))))))))))))))</f>
        <v>F</v>
      </c>
      <c r="C423" s="35" t="s">
        <v>148</v>
      </c>
      <c r="D423" s="26"/>
      <c r="E423" s="35" t="s">
        <v>146</v>
      </c>
      <c r="F423" s="44">
        <v>500000</v>
      </c>
      <c r="G423" s="36">
        <f>H423/F423</f>
        <v>0.33333331999999999</v>
      </c>
      <c r="H423" s="44">
        <v>166666.66</v>
      </c>
      <c r="I423" s="44"/>
      <c r="J423" s="57">
        <v>0</v>
      </c>
      <c r="K423" s="44">
        <v>166666.66</v>
      </c>
      <c r="L423" s="43">
        <v>41410</v>
      </c>
      <c r="M423" s="28">
        <v>42156</v>
      </c>
      <c r="N423" s="37">
        <f>M423-L423</f>
        <v>746</v>
      </c>
      <c r="O423" s="38">
        <f>K423/N423</f>
        <v>223.41375335120645</v>
      </c>
    </row>
    <row r="424" spans="1:15" x14ac:dyDescent="0.25">
      <c r="A424" s="35">
        <v>2015</v>
      </c>
      <c r="B424" s="26" t="str">
        <f>IF(AND($F424&gt;='2016 Overview'!$B$18,$F424&lt;='2016 Overview'!$C$18),'2016 Overview'!$A$18,IF(AND($F424&gt;='2016 Overview'!$B$17,$F424&lt;='2016 Overview'!$C$17),'2016 Overview'!$A$17, IF(AND($F424&gt;='2016 Overview'!$B$16,$F424&lt;='2016 Overview'!$C$16),'2016 Overview'!$A$16, IF(AND($F424&gt;='2016 Overview'!$B$15,$F424&lt;='2016 Overview'!$C$15),'2016 Overview'!$A$15, IF(AND($F424&gt;='2016 Overview'!$B$14,$F424&lt;='2016 Overview'!$C$14),'2016 Overview'!$A$14, IF(AND($F424&gt;='2016 Overview'!$B$13,$F424&lt;='2016 Overview'!$C$13),'2016 Overview'!$A$13, IF(AND($F424&gt;='2016 Overview'!$B$12,$F424&lt;='2016 Overview'!$C$12),'2016 Overview'!$A$12,IF(AND($F424&gt;='2016 Overview'!$B$11,$F424&lt;='2016 Overview'!$C$11),'2016 Overview'!$A$11,IF(AND($F424&gt;='2016 Overview'!$B$10,$F424&lt;='2016 Overview'!$C$10),'2016 Overview'!$A$10,IF(AND($F424&gt;='2016 Overview'!$B$9,$F424&lt;='2016 Overview'!$C$9),'2016 Overview'!$A$9,IF(AND($F424&gt;='2016 Overview'!$B$8,$F424&lt;='2016 Overview'!$C$8),'2016 Overview'!$A$7,IF(AND($F424&gt;='2016 Overview'!$B$7,$F424&lt;='2016 Overview'!$C$7),'2016 Overview'!$A$7,IF(AND($F424&gt;='2016 Overview'!$B$6,$F424&lt;='2016 Overview'!$C$6),'2016 Overview'!$A$6,IF(AND($F424&gt;='2016 Overview'!$B$5,$F424&lt;='2016 Overview'!$C$5),'2016 Overview'!$A$5,))))))))))))))</f>
        <v>F</v>
      </c>
      <c r="C424" s="35" t="s">
        <v>148</v>
      </c>
      <c r="D424" s="26"/>
      <c r="E424" s="35" t="s">
        <v>146</v>
      </c>
      <c r="F424" s="44">
        <v>500000</v>
      </c>
      <c r="G424" s="36">
        <f>H424/F424</f>
        <v>0.16666665999999999</v>
      </c>
      <c r="H424" s="44">
        <v>83333.33</v>
      </c>
      <c r="I424" s="44"/>
      <c r="J424" s="57">
        <v>0</v>
      </c>
      <c r="K424" s="44">
        <v>863333.33</v>
      </c>
      <c r="L424" s="43">
        <v>40128</v>
      </c>
      <c r="M424" s="28">
        <v>42156</v>
      </c>
      <c r="N424" s="37">
        <f>M424-L424</f>
        <v>2028</v>
      </c>
      <c r="O424" s="38">
        <f>K424/N424</f>
        <v>425.70677021696252</v>
      </c>
    </row>
    <row r="425" spans="1:15" x14ac:dyDescent="0.25">
      <c r="A425" s="35">
        <v>2015</v>
      </c>
      <c r="B425" s="26" t="str">
        <f>IF(AND($F425&gt;='2016 Overview'!$B$18,$F425&lt;='2016 Overview'!$C$18),'2016 Overview'!$A$18,IF(AND($F425&gt;='2016 Overview'!$B$17,$F425&lt;='2016 Overview'!$C$17),'2016 Overview'!$A$17, IF(AND($F425&gt;='2016 Overview'!$B$16,$F425&lt;='2016 Overview'!$C$16),'2016 Overview'!$A$16, IF(AND($F425&gt;='2016 Overview'!$B$15,$F425&lt;='2016 Overview'!$C$15),'2016 Overview'!$A$15, IF(AND($F425&gt;='2016 Overview'!$B$14,$F425&lt;='2016 Overview'!$C$14),'2016 Overview'!$A$14, IF(AND($F425&gt;='2016 Overview'!$B$13,$F425&lt;='2016 Overview'!$C$13),'2016 Overview'!$A$13, IF(AND($F425&gt;='2016 Overview'!$B$12,$F425&lt;='2016 Overview'!$C$12),'2016 Overview'!$A$12,IF(AND($F425&gt;='2016 Overview'!$B$11,$F425&lt;='2016 Overview'!$C$11),'2016 Overview'!$A$11,IF(AND($F425&gt;='2016 Overview'!$B$10,$F425&lt;='2016 Overview'!$C$10),'2016 Overview'!$A$10,IF(AND($F425&gt;='2016 Overview'!$B$9,$F425&lt;='2016 Overview'!$C$9),'2016 Overview'!$A$9,IF(AND($F425&gt;='2016 Overview'!$B$8,$F425&lt;='2016 Overview'!$C$8),'2016 Overview'!$A$7,IF(AND($F425&gt;='2016 Overview'!$B$7,$F425&lt;='2016 Overview'!$C$7),'2016 Overview'!$A$7,IF(AND($F425&gt;='2016 Overview'!$B$6,$F425&lt;='2016 Overview'!$C$6),'2016 Overview'!$A$6,IF(AND($F425&gt;='2016 Overview'!$B$5,$F425&lt;='2016 Overview'!$C$5),'2016 Overview'!$A$5,))))))))))))))</f>
        <v>F</v>
      </c>
      <c r="C425" s="35" t="s">
        <v>148</v>
      </c>
      <c r="D425" s="26"/>
      <c r="E425" s="35" t="s">
        <v>146</v>
      </c>
      <c r="F425" s="44">
        <v>500000</v>
      </c>
      <c r="G425" s="36">
        <f>H425/F425</f>
        <v>0.13333332000000001</v>
      </c>
      <c r="H425" s="44">
        <v>66666.66</v>
      </c>
      <c r="I425" s="44"/>
      <c r="J425" s="57">
        <v>0</v>
      </c>
      <c r="K425" s="44">
        <v>66666.66</v>
      </c>
      <c r="L425" s="43">
        <v>41554</v>
      </c>
      <c r="M425" s="28">
        <v>42156</v>
      </c>
      <c r="N425" s="37">
        <f>M425-L425</f>
        <v>602</v>
      </c>
      <c r="O425" s="38">
        <f>K425/N425</f>
        <v>110.74196013289037</v>
      </c>
    </row>
    <row r="426" spans="1:15" x14ac:dyDescent="0.25">
      <c r="A426" s="35">
        <v>2015</v>
      </c>
      <c r="B426" s="26" t="str">
        <f>IF(AND($F426&gt;='2016 Overview'!$B$18,$F426&lt;='2016 Overview'!$C$18),'2016 Overview'!$A$18,IF(AND($F426&gt;='2016 Overview'!$B$17,$F426&lt;='2016 Overview'!$C$17),'2016 Overview'!$A$17, IF(AND($F426&gt;='2016 Overview'!$B$16,$F426&lt;='2016 Overview'!$C$16),'2016 Overview'!$A$16, IF(AND($F426&gt;='2016 Overview'!$B$15,$F426&lt;='2016 Overview'!$C$15),'2016 Overview'!$A$15, IF(AND($F426&gt;='2016 Overview'!$B$14,$F426&lt;='2016 Overview'!$C$14),'2016 Overview'!$A$14, IF(AND($F426&gt;='2016 Overview'!$B$13,$F426&lt;='2016 Overview'!$C$13),'2016 Overview'!$A$13, IF(AND($F426&gt;='2016 Overview'!$B$12,$F426&lt;='2016 Overview'!$C$12),'2016 Overview'!$A$12,IF(AND($F426&gt;='2016 Overview'!$B$11,$F426&lt;='2016 Overview'!$C$11),'2016 Overview'!$A$11,IF(AND($F426&gt;='2016 Overview'!$B$10,$F426&lt;='2016 Overview'!$C$10),'2016 Overview'!$A$10,IF(AND($F426&gt;='2016 Overview'!$B$9,$F426&lt;='2016 Overview'!$C$9),'2016 Overview'!$A$9,IF(AND($F426&gt;='2016 Overview'!$B$8,$F426&lt;='2016 Overview'!$C$8),'2016 Overview'!$A$7,IF(AND($F426&gt;='2016 Overview'!$B$7,$F426&lt;='2016 Overview'!$C$7),'2016 Overview'!$A$7,IF(AND($F426&gt;='2016 Overview'!$B$6,$F426&lt;='2016 Overview'!$C$6),'2016 Overview'!$A$6,IF(AND($F426&gt;='2016 Overview'!$B$5,$F426&lt;='2016 Overview'!$C$5),'2016 Overview'!$A$5,))))))))))))))</f>
        <v>G</v>
      </c>
      <c r="C426" s="35" t="s">
        <v>148</v>
      </c>
      <c r="D426" s="26"/>
      <c r="E426" s="35" t="s">
        <v>146</v>
      </c>
      <c r="F426" s="44">
        <v>400000</v>
      </c>
      <c r="G426" s="36">
        <f>H426/F426</f>
        <v>0.33333332499999996</v>
      </c>
      <c r="H426" s="44">
        <v>133333.32999999999</v>
      </c>
      <c r="I426" s="44"/>
      <c r="J426" s="57">
        <v>0</v>
      </c>
      <c r="K426" s="44">
        <v>133333.32999999999</v>
      </c>
      <c r="L426" s="43">
        <v>41614</v>
      </c>
      <c r="M426" s="28">
        <v>42156</v>
      </c>
      <c r="N426" s="37">
        <f>M426-L426</f>
        <v>542</v>
      </c>
      <c r="O426" s="38">
        <f>K426/N426</f>
        <v>246.00245387453873</v>
      </c>
    </row>
    <row r="427" spans="1:15" x14ac:dyDescent="0.25">
      <c r="A427" s="35">
        <v>2015</v>
      </c>
      <c r="B427" s="26" t="str">
        <f>IF(AND($F427&gt;='2016 Overview'!$B$18,$F427&lt;='2016 Overview'!$C$18),'2016 Overview'!$A$18,IF(AND($F427&gt;='2016 Overview'!$B$17,$F427&lt;='2016 Overview'!$C$17),'2016 Overview'!$A$17, IF(AND($F427&gt;='2016 Overview'!$B$16,$F427&lt;='2016 Overview'!$C$16),'2016 Overview'!$A$16, IF(AND($F427&gt;='2016 Overview'!$B$15,$F427&lt;='2016 Overview'!$C$15),'2016 Overview'!$A$15, IF(AND($F427&gt;='2016 Overview'!$B$14,$F427&lt;='2016 Overview'!$C$14),'2016 Overview'!$A$14, IF(AND($F427&gt;='2016 Overview'!$B$13,$F427&lt;='2016 Overview'!$C$13),'2016 Overview'!$A$13, IF(AND($F427&gt;='2016 Overview'!$B$12,$F427&lt;='2016 Overview'!$C$12),'2016 Overview'!$A$12,IF(AND($F427&gt;='2016 Overview'!$B$11,$F427&lt;='2016 Overview'!$C$11),'2016 Overview'!$A$11,IF(AND($F427&gt;='2016 Overview'!$B$10,$F427&lt;='2016 Overview'!$C$10),'2016 Overview'!$A$10,IF(AND($F427&gt;='2016 Overview'!$B$9,$F427&lt;='2016 Overview'!$C$9),'2016 Overview'!$A$9,IF(AND($F427&gt;='2016 Overview'!$B$8,$F427&lt;='2016 Overview'!$C$8),'2016 Overview'!$A$7,IF(AND($F427&gt;='2016 Overview'!$B$7,$F427&lt;='2016 Overview'!$C$7),'2016 Overview'!$A$7,IF(AND($F427&gt;='2016 Overview'!$B$6,$F427&lt;='2016 Overview'!$C$6),'2016 Overview'!$A$6,IF(AND($F427&gt;='2016 Overview'!$B$5,$F427&lt;='2016 Overview'!$C$5),'2016 Overview'!$A$5,))))))))))))))</f>
        <v>G</v>
      </c>
      <c r="C427" s="35" t="s">
        <v>148</v>
      </c>
      <c r="D427" s="26"/>
      <c r="E427" s="35" t="s">
        <v>146</v>
      </c>
      <c r="F427" s="44">
        <v>310000</v>
      </c>
      <c r="G427" s="36">
        <f>H427/F427</f>
        <v>0.33333332258064519</v>
      </c>
      <c r="H427" s="44">
        <v>103333.33</v>
      </c>
      <c r="I427" s="44"/>
      <c r="J427" s="57">
        <v>0</v>
      </c>
      <c r="K427" s="44">
        <v>103333.33</v>
      </c>
      <c r="L427" s="43">
        <v>41620</v>
      </c>
      <c r="M427" s="28">
        <v>42156</v>
      </c>
      <c r="N427" s="37">
        <f>M427-L427</f>
        <v>536</v>
      </c>
      <c r="O427" s="38">
        <f>K427/N427</f>
        <v>192.78606343283582</v>
      </c>
    </row>
    <row r="428" spans="1:15" x14ac:dyDescent="0.25">
      <c r="A428" s="35">
        <v>2015</v>
      </c>
      <c r="B428" s="26" t="str">
        <f>IF(AND($F428&gt;='2016 Overview'!$B$18,$F428&lt;='2016 Overview'!$C$18),'2016 Overview'!$A$18,IF(AND($F428&gt;='2016 Overview'!$B$17,$F428&lt;='2016 Overview'!$C$17),'2016 Overview'!$A$17, IF(AND($F428&gt;='2016 Overview'!$B$16,$F428&lt;='2016 Overview'!$C$16),'2016 Overview'!$A$16, IF(AND($F428&gt;='2016 Overview'!$B$15,$F428&lt;='2016 Overview'!$C$15),'2016 Overview'!$A$15, IF(AND($F428&gt;='2016 Overview'!$B$14,$F428&lt;='2016 Overview'!$C$14),'2016 Overview'!$A$14, IF(AND($F428&gt;='2016 Overview'!$B$13,$F428&lt;='2016 Overview'!$C$13),'2016 Overview'!$A$13, IF(AND($F428&gt;='2016 Overview'!$B$12,$F428&lt;='2016 Overview'!$C$12),'2016 Overview'!$A$12,IF(AND($F428&gt;='2016 Overview'!$B$11,$F428&lt;='2016 Overview'!$C$11),'2016 Overview'!$A$11,IF(AND($F428&gt;='2016 Overview'!$B$10,$F428&lt;='2016 Overview'!$C$10),'2016 Overview'!$A$10,IF(AND($F428&gt;='2016 Overview'!$B$9,$F428&lt;='2016 Overview'!$C$9),'2016 Overview'!$A$9,IF(AND($F428&gt;='2016 Overview'!$B$8,$F428&lt;='2016 Overview'!$C$8),'2016 Overview'!$A$7,IF(AND($F428&gt;='2016 Overview'!$B$7,$F428&lt;='2016 Overview'!$C$7),'2016 Overview'!$A$7,IF(AND($F428&gt;='2016 Overview'!$B$6,$F428&lt;='2016 Overview'!$C$6),'2016 Overview'!$A$6,IF(AND($F428&gt;='2016 Overview'!$B$5,$F428&lt;='2016 Overview'!$C$5),'2016 Overview'!$A$5,))))))))))))))</f>
        <v>G</v>
      </c>
      <c r="C428" s="35" t="s">
        <v>148</v>
      </c>
      <c r="D428" s="26"/>
      <c r="E428" s="35" t="s">
        <v>146</v>
      </c>
      <c r="F428" s="44">
        <v>250000</v>
      </c>
      <c r="G428" s="36">
        <f>H428/F428</f>
        <v>0.36666663999999999</v>
      </c>
      <c r="H428" s="44">
        <v>91666.66</v>
      </c>
      <c r="I428" s="44"/>
      <c r="J428" s="57">
        <v>0</v>
      </c>
      <c r="K428" s="44">
        <v>91666.66</v>
      </c>
      <c r="L428" s="43">
        <v>41891</v>
      </c>
      <c r="M428" s="28">
        <v>42156</v>
      </c>
      <c r="N428" s="37">
        <f>M428-L428</f>
        <v>265</v>
      </c>
      <c r="O428" s="38">
        <f>K428/N428</f>
        <v>345.91192452830188</v>
      </c>
    </row>
    <row r="429" spans="1:15" x14ac:dyDescent="0.25">
      <c r="A429" s="35">
        <v>2015</v>
      </c>
      <c r="B429" s="26" t="str">
        <f>IF(AND($F429&gt;='2016 Overview'!$B$18,$F429&lt;='2016 Overview'!$C$18),'2016 Overview'!$A$18,IF(AND($F429&gt;='2016 Overview'!$B$17,$F429&lt;='2016 Overview'!$C$17),'2016 Overview'!$A$17, IF(AND($F429&gt;='2016 Overview'!$B$16,$F429&lt;='2016 Overview'!$C$16),'2016 Overview'!$A$16, IF(AND($F429&gt;='2016 Overview'!$B$15,$F429&lt;='2016 Overview'!$C$15),'2016 Overview'!$A$15, IF(AND($F429&gt;='2016 Overview'!$B$14,$F429&lt;='2016 Overview'!$C$14),'2016 Overview'!$A$14, IF(AND($F429&gt;='2016 Overview'!$B$13,$F429&lt;='2016 Overview'!$C$13),'2016 Overview'!$A$13, IF(AND($F429&gt;='2016 Overview'!$B$12,$F429&lt;='2016 Overview'!$C$12),'2016 Overview'!$A$12,IF(AND($F429&gt;='2016 Overview'!$B$11,$F429&lt;='2016 Overview'!$C$11),'2016 Overview'!$A$11,IF(AND($F429&gt;='2016 Overview'!$B$10,$F429&lt;='2016 Overview'!$C$10),'2016 Overview'!$A$10,IF(AND($F429&gt;='2016 Overview'!$B$9,$F429&lt;='2016 Overview'!$C$9),'2016 Overview'!$A$9,IF(AND($F429&gt;='2016 Overview'!$B$8,$F429&lt;='2016 Overview'!$C$8),'2016 Overview'!$A$7,IF(AND($F429&gt;='2016 Overview'!$B$7,$F429&lt;='2016 Overview'!$C$7),'2016 Overview'!$A$7,IF(AND($F429&gt;='2016 Overview'!$B$6,$F429&lt;='2016 Overview'!$C$6),'2016 Overview'!$A$6,IF(AND($F429&gt;='2016 Overview'!$B$5,$F429&lt;='2016 Overview'!$C$5),'2016 Overview'!$A$5,))))))))))))))</f>
        <v>G</v>
      </c>
      <c r="C429" s="35" t="s">
        <v>148</v>
      </c>
      <c r="D429" s="26"/>
      <c r="E429" s="35" t="s">
        <v>146</v>
      </c>
      <c r="F429" s="44">
        <v>257750</v>
      </c>
      <c r="G429" s="36">
        <f>H429/F429</f>
        <v>0.33333330746847722</v>
      </c>
      <c r="H429" s="44">
        <v>85916.66</v>
      </c>
      <c r="I429" s="44"/>
      <c r="J429" s="57">
        <v>0</v>
      </c>
      <c r="K429" s="44">
        <v>85916.66</v>
      </c>
      <c r="L429" s="43">
        <v>42069</v>
      </c>
      <c r="M429" s="28">
        <v>42156</v>
      </c>
      <c r="N429" s="37">
        <f>M429-L429</f>
        <v>87</v>
      </c>
      <c r="O429" s="38">
        <f>K429/N429</f>
        <v>987.54781609195402</v>
      </c>
    </row>
    <row r="430" spans="1:15" x14ac:dyDescent="0.25">
      <c r="A430" s="35">
        <v>2015</v>
      </c>
      <c r="B430" s="26" t="str">
        <f>IF(AND($F430&gt;='2016 Overview'!$B$18,$F430&lt;='2016 Overview'!$C$18),'2016 Overview'!$A$18,IF(AND($F430&gt;='2016 Overview'!$B$17,$F430&lt;='2016 Overview'!$C$17),'2016 Overview'!$A$17, IF(AND($F430&gt;='2016 Overview'!$B$16,$F430&lt;='2016 Overview'!$C$16),'2016 Overview'!$A$16, IF(AND($F430&gt;='2016 Overview'!$B$15,$F430&lt;='2016 Overview'!$C$15),'2016 Overview'!$A$15, IF(AND($F430&gt;='2016 Overview'!$B$14,$F430&lt;='2016 Overview'!$C$14),'2016 Overview'!$A$14, IF(AND($F430&gt;='2016 Overview'!$B$13,$F430&lt;='2016 Overview'!$C$13),'2016 Overview'!$A$13, IF(AND($F430&gt;='2016 Overview'!$B$12,$F430&lt;='2016 Overview'!$C$12),'2016 Overview'!$A$12,IF(AND($F430&gt;='2016 Overview'!$B$11,$F430&lt;='2016 Overview'!$C$11),'2016 Overview'!$A$11,IF(AND($F430&gt;='2016 Overview'!$B$10,$F430&lt;='2016 Overview'!$C$10),'2016 Overview'!$A$10,IF(AND($F430&gt;='2016 Overview'!$B$9,$F430&lt;='2016 Overview'!$C$9),'2016 Overview'!$A$9,IF(AND($F430&gt;='2016 Overview'!$B$8,$F430&lt;='2016 Overview'!$C$8),'2016 Overview'!$A$7,IF(AND($F430&gt;='2016 Overview'!$B$7,$F430&lt;='2016 Overview'!$C$7),'2016 Overview'!$A$7,IF(AND($F430&gt;='2016 Overview'!$B$6,$F430&lt;='2016 Overview'!$C$6),'2016 Overview'!$A$6,IF(AND($F430&gt;='2016 Overview'!$B$5,$F430&lt;='2016 Overview'!$C$5),'2016 Overview'!$A$5,))))))))))))))</f>
        <v>G</v>
      </c>
      <c r="C430" s="35" t="s">
        <v>148</v>
      </c>
      <c r="D430" s="26"/>
      <c r="E430" s="35" t="s">
        <v>146</v>
      </c>
      <c r="F430" s="44">
        <v>275000</v>
      </c>
      <c r="G430" s="36">
        <f>H430/F430</f>
        <v>0.2</v>
      </c>
      <c r="H430" s="44">
        <v>55000</v>
      </c>
      <c r="I430" s="44"/>
      <c r="J430" s="57">
        <v>0</v>
      </c>
      <c r="K430" s="44">
        <v>55000</v>
      </c>
      <c r="L430" s="43">
        <v>41585</v>
      </c>
      <c r="M430" s="28">
        <v>42156</v>
      </c>
      <c r="N430" s="37">
        <f>M430-L430</f>
        <v>571</v>
      </c>
      <c r="O430" s="38">
        <f>K430/N430</f>
        <v>96.322241681260948</v>
      </c>
    </row>
    <row r="431" spans="1:15" x14ac:dyDescent="0.25">
      <c r="A431" s="35">
        <v>2015</v>
      </c>
      <c r="B431" s="26" t="str">
        <f>IF(AND($F431&gt;='2016 Overview'!$B$18,$F431&lt;='2016 Overview'!$C$18),'2016 Overview'!$A$18,IF(AND($F431&gt;='2016 Overview'!$B$17,$F431&lt;='2016 Overview'!$C$17),'2016 Overview'!$A$17, IF(AND($F431&gt;='2016 Overview'!$B$16,$F431&lt;='2016 Overview'!$C$16),'2016 Overview'!$A$16, IF(AND($F431&gt;='2016 Overview'!$B$15,$F431&lt;='2016 Overview'!$C$15),'2016 Overview'!$A$15, IF(AND($F431&gt;='2016 Overview'!$B$14,$F431&lt;='2016 Overview'!$C$14),'2016 Overview'!$A$14, IF(AND($F431&gt;='2016 Overview'!$B$13,$F431&lt;='2016 Overview'!$C$13),'2016 Overview'!$A$13, IF(AND($F431&gt;='2016 Overview'!$B$12,$F431&lt;='2016 Overview'!$C$12),'2016 Overview'!$A$12,IF(AND($F431&gt;='2016 Overview'!$B$11,$F431&lt;='2016 Overview'!$C$11),'2016 Overview'!$A$11,IF(AND($F431&gt;='2016 Overview'!$B$10,$F431&lt;='2016 Overview'!$C$10),'2016 Overview'!$A$10,IF(AND($F431&gt;='2016 Overview'!$B$9,$F431&lt;='2016 Overview'!$C$9),'2016 Overview'!$A$9,IF(AND($F431&gt;='2016 Overview'!$B$8,$F431&lt;='2016 Overview'!$C$8),'2016 Overview'!$A$7,IF(AND($F431&gt;='2016 Overview'!$B$7,$F431&lt;='2016 Overview'!$C$7),'2016 Overview'!$A$7,IF(AND($F431&gt;='2016 Overview'!$B$6,$F431&lt;='2016 Overview'!$C$6),'2016 Overview'!$A$6,IF(AND($F431&gt;='2016 Overview'!$B$5,$F431&lt;='2016 Overview'!$C$5),'2016 Overview'!$A$5,))))))))))))))</f>
        <v>I</v>
      </c>
      <c r="C431" s="35" t="s">
        <v>148</v>
      </c>
      <c r="D431" s="26"/>
      <c r="E431" s="35" t="s">
        <v>146</v>
      </c>
      <c r="F431" s="44">
        <v>225000</v>
      </c>
      <c r="G431" s="36">
        <f>H431/F431</f>
        <v>0.4</v>
      </c>
      <c r="H431" s="44">
        <v>90000</v>
      </c>
      <c r="I431" s="44"/>
      <c r="J431" s="57">
        <v>-6120.66</v>
      </c>
      <c r="K431" s="44">
        <v>83879.34</v>
      </c>
      <c r="L431" s="43">
        <v>41901</v>
      </c>
      <c r="M431" s="28">
        <v>42156</v>
      </c>
      <c r="N431" s="37">
        <f>M431-L431</f>
        <v>255</v>
      </c>
      <c r="O431" s="38">
        <f>K431/N431</f>
        <v>328.93858823529411</v>
      </c>
    </row>
    <row r="432" spans="1:15" x14ac:dyDescent="0.25">
      <c r="A432" s="35">
        <v>2015</v>
      </c>
      <c r="B432" s="26" t="str">
        <f>IF(AND($F432&gt;='2016 Overview'!$B$18,$F432&lt;='2016 Overview'!$C$18),'2016 Overview'!$A$18,IF(AND($F432&gt;='2016 Overview'!$B$17,$F432&lt;='2016 Overview'!$C$17),'2016 Overview'!$A$17, IF(AND($F432&gt;='2016 Overview'!$B$16,$F432&lt;='2016 Overview'!$C$16),'2016 Overview'!$A$16, IF(AND($F432&gt;='2016 Overview'!$B$15,$F432&lt;='2016 Overview'!$C$15),'2016 Overview'!$A$15, IF(AND($F432&gt;='2016 Overview'!$B$14,$F432&lt;='2016 Overview'!$C$14),'2016 Overview'!$A$14, IF(AND($F432&gt;='2016 Overview'!$B$13,$F432&lt;='2016 Overview'!$C$13),'2016 Overview'!$A$13, IF(AND($F432&gt;='2016 Overview'!$B$12,$F432&lt;='2016 Overview'!$C$12),'2016 Overview'!$A$12,IF(AND($F432&gt;='2016 Overview'!$B$11,$F432&lt;='2016 Overview'!$C$11),'2016 Overview'!$A$11,IF(AND($F432&gt;='2016 Overview'!$B$10,$F432&lt;='2016 Overview'!$C$10),'2016 Overview'!$A$10,IF(AND($F432&gt;='2016 Overview'!$B$9,$F432&lt;='2016 Overview'!$C$9),'2016 Overview'!$A$9,IF(AND($F432&gt;='2016 Overview'!$B$8,$F432&lt;='2016 Overview'!$C$8),'2016 Overview'!$A$7,IF(AND($F432&gt;='2016 Overview'!$B$7,$F432&lt;='2016 Overview'!$C$7),'2016 Overview'!$A$7,IF(AND($F432&gt;='2016 Overview'!$B$6,$F432&lt;='2016 Overview'!$C$6),'2016 Overview'!$A$6,IF(AND($F432&gt;='2016 Overview'!$B$5,$F432&lt;='2016 Overview'!$C$5),'2016 Overview'!$A$5,))))))))))))))</f>
        <v>I</v>
      </c>
      <c r="C432" s="35" t="s">
        <v>148</v>
      </c>
      <c r="D432" s="26"/>
      <c r="E432" s="35" t="s">
        <v>146</v>
      </c>
      <c r="F432" s="44">
        <v>200000</v>
      </c>
      <c r="G432" s="36">
        <f>H432/F432</f>
        <v>0.3333333</v>
      </c>
      <c r="H432" s="44">
        <v>66666.66</v>
      </c>
      <c r="I432" s="44"/>
      <c r="J432" s="57">
        <v>0</v>
      </c>
      <c r="K432" s="44">
        <v>66666.66</v>
      </c>
      <c r="L432" s="43">
        <v>40816</v>
      </c>
      <c r="M432" s="28">
        <v>42156</v>
      </c>
      <c r="N432" s="37">
        <f>M432-L432</f>
        <v>1340</v>
      </c>
      <c r="O432" s="38">
        <f>K432/N432</f>
        <v>49.751238805970154</v>
      </c>
    </row>
    <row r="433" spans="1:15" x14ac:dyDescent="0.25">
      <c r="A433" s="35">
        <v>2015</v>
      </c>
      <c r="B433" s="26" t="str">
        <f>IF(AND($F433&gt;='2016 Overview'!$B$18,$F433&lt;='2016 Overview'!$C$18),'2016 Overview'!$A$18,IF(AND($F433&gt;='2016 Overview'!$B$17,$F433&lt;='2016 Overview'!$C$17),'2016 Overview'!$A$17, IF(AND($F433&gt;='2016 Overview'!$B$16,$F433&lt;='2016 Overview'!$C$16),'2016 Overview'!$A$16, IF(AND($F433&gt;='2016 Overview'!$B$15,$F433&lt;='2016 Overview'!$C$15),'2016 Overview'!$A$15, IF(AND($F433&gt;='2016 Overview'!$B$14,$F433&lt;='2016 Overview'!$C$14),'2016 Overview'!$A$14, IF(AND($F433&gt;='2016 Overview'!$B$13,$F433&lt;='2016 Overview'!$C$13),'2016 Overview'!$A$13, IF(AND($F433&gt;='2016 Overview'!$B$12,$F433&lt;='2016 Overview'!$C$12),'2016 Overview'!$A$12,IF(AND($F433&gt;='2016 Overview'!$B$11,$F433&lt;='2016 Overview'!$C$11),'2016 Overview'!$A$11,IF(AND($F433&gt;='2016 Overview'!$B$10,$F433&lt;='2016 Overview'!$C$10),'2016 Overview'!$A$10,IF(AND($F433&gt;='2016 Overview'!$B$9,$F433&lt;='2016 Overview'!$C$9),'2016 Overview'!$A$9,IF(AND($F433&gt;='2016 Overview'!$B$8,$F433&lt;='2016 Overview'!$C$8),'2016 Overview'!$A$7,IF(AND($F433&gt;='2016 Overview'!$B$7,$F433&lt;='2016 Overview'!$C$7),'2016 Overview'!$A$7,IF(AND($F433&gt;='2016 Overview'!$B$6,$F433&lt;='2016 Overview'!$C$6),'2016 Overview'!$A$6,IF(AND($F433&gt;='2016 Overview'!$B$5,$F433&lt;='2016 Overview'!$C$5),'2016 Overview'!$A$5,))))))))))))))</f>
        <v>I</v>
      </c>
      <c r="C433" s="35" t="s">
        <v>148</v>
      </c>
      <c r="D433" s="26"/>
      <c r="E433" s="35" t="s">
        <v>146</v>
      </c>
      <c r="F433" s="44">
        <v>195000</v>
      </c>
      <c r="G433" s="36">
        <f>H433/F433</f>
        <v>0.33333333333333331</v>
      </c>
      <c r="H433" s="44">
        <v>65000</v>
      </c>
      <c r="I433" s="44"/>
      <c r="J433" s="57">
        <v>-5000</v>
      </c>
      <c r="K433" s="44">
        <v>60000</v>
      </c>
      <c r="L433" s="43">
        <v>41919</v>
      </c>
      <c r="M433" s="28">
        <v>42156</v>
      </c>
      <c r="N433" s="37">
        <f>M433-L433</f>
        <v>237</v>
      </c>
      <c r="O433" s="38">
        <f>K433/N433</f>
        <v>253.16455696202533</v>
      </c>
    </row>
    <row r="434" spans="1:15" x14ac:dyDescent="0.25">
      <c r="A434" s="35">
        <v>2015</v>
      </c>
      <c r="B434" s="26" t="str">
        <f>IF(AND($F434&gt;='2016 Overview'!$B$18,$F434&lt;='2016 Overview'!$C$18),'2016 Overview'!$A$18,IF(AND($F434&gt;='2016 Overview'!$B$17,$F434&lt;='2016 Overview'!$C$17),'2016 Overview'!$A$17, IF(AND($F434&gt;='2016 Overview'!$B$16,$F434&lt;='2016 Overview'!$C$16),'2016 Overview'!$A$16, IF(AND($F434&gt;='2016 Overview'!$B$15,$F434&lt;='2016 Overview'!$C$15),'2016 Overview'!$A$15, IF(AND($F434&gt;='2016 Overview'!$B$14,$F434&lt;='2016 Overview'!$C$14),'2016 Overview'!$A$14, IF(AND($F434&gt;='2016 Overview'!$B$13,$F434&lt;='2016 Overview'!$C$13),'2016 Overview'!$A$13, IF(AND($F434&gt;='2016 Overview'!$B$12,$F434&lt;='2016 Overview'!$C$12),'2016 Overview'!$A$12,IF(AND($F434&gt;='2016 Overview'!$B$11,$F434&lt;='2016 Overview'!$C$11),'2016 Overview'!$A$11,IF(AND($F434&gt;='2016 Overview'!$B$10,$F434&lt;='2016 Overview'!$C$10),'2016 Overview'!$A$10,IF(AND($F434&gt;='2016 Overview'!$B$9,$F434&lt;='2016 Overview'!$C$9),'2016 Overview'!$A$9,IF(AND($F434&gt;='2016 Overview'!$B$8,$F434&lt;='2016 Overview'!$C$8),'2016 Overview'!$A$7,IF(AND($F434&gt;='2016 Overview'!$B$7,$F434&lt;='2016 Overview'!$C$7),'2016 Overview'!$A$7,IF(AND($F434&gt;='2016 Overview'!$B$6,$F434&lt;='2016 Overview'!$C$6),'2016 Overview'!$A$6,IF(AND($F434&gt;='2016 Overview'!$B$5,$F434&lt;='2016 Overview'!$C$5),'2016 Overview'!$A$5,))))))))))))))</f>
        <v>I</v>
      </c>
      <c r="C434" s="35" t="s">
        <v>148</v>
      </c>
      <c r="D434" s="26"/>
      <c r="E434" s="35" t="s">
        <v>146</v>
      </c>
      <c r="F434" s="44">
        <v>170000</v>
      </c>
      <c r="G434" s="36">
        <f>H434/F434</f>
        <v>0.33333329411764706</v>
      </c>
      <c r="H434" s="44">
        <v>56666.66</v>
      </c>
      <c r="I434" s="44"/>
      <c r="J434" s="57">
        <v>-16666.66</v>
      </c>
      <c r="K434" s="44">
        <v>40000</v>
      </c>
      <c r="L434" s="43">
        <v>42037</v>
      </c>
      <c r="M434" s="28">
        <v>42156</v>
      </c>
      <c r="N434" s="37">
        <f>M434-L434</f>
        <v>119</v>
      </c>
      <c r="O434" s="38">
        <f>K434/N434</f>
        <v>336.1344537815126</v>
      </c>
    </row>
    <row r="435" spans="1:15" x14ac:dyDescent="0.25">
      <c r="A435" s="35">
        <v>2015</v>
      </c>
      <c r="B435" s="26" t="str">
        <f>IF(AND($F435&gt;='2016 Overview'!$B$18,$F435&lt;='2016 Overview'!$C$18),'2016 Overview'!$A$18,IF(AND($F435&gt;='2016 Overview'!$B$17,$F435&lt;='2016 Overview'!$C$17),'2016 Overview'!$A$17, IF(AND($F435&gt;='2016 Overview'!$B$16,$F435&lt;='2016 Overview'!$C$16),'2016 Overview'!$A$16, IF(AND($F435&gt;='2016 Overview'!$B$15,$F435&lt;='2016 Overview'!$C$15),'2016 Overview'!$A$15, IF(AND($F435&gt;='2016 Overview'!$B$14,$F435&lt;='2016 Overview'!$C$14),'2016 Overview'!$A$14, IF(AND($F435&gt;='2016 Overview'!$B$13,$F435&lt;='2016 Overview'!$C$13),'2016 Overview'!$A$13, IF(AND($F435&gt;='2016 Overview'!$B$12,$F435&lt;='2016 Overview'!$C$12),'2016 Overview'!$A$12,IF(AND($F435&gt;='2016 Overview'!$B$11,$F435&lt;='2016 Overview'!$C$11),'2016 Overview'!$A$11,IF(AND($F435&gt;='2016 Overview'!$B$10,$F435&lt;='2016 Overview'!$C$10),'2016 Overview'!$A$10,IF(AND($F435&gt;='2016 Overview'!$B$9,$F435&lt;='2016 Overview'!$C$9),'2016 Overview'!$A$9,IF(AND($F435&gt;='2016 Overview'!$B$8,$F435&lt;='2016 Overview'!$C$8),'2016 Overview'!$A$7,IF(AND($F435&gt;='2016 Overview'!$B$7,$F435&lt;='2016 Overview'!$C$7),'2016 Overview'!$A$7,IF(AND($F435&gt;='2016 Overview'!$B$6,$F435&lt;='2016 Overview'!$C$6),'2016 Overview'!$A$6,IF(AND($F435&gt;='2016 Overview'!$B$5,$F435&lt;='2016 Overview'!$C$5),'2016 Overview'!$A$5,))))))))))))))</f>
        <v>I</v>
      </c>
      <c r="C435" s="35" t="s">
        <v>148</v>
      </c>
      <c r="D435" s="26"/>
      <c r="E435" s="35" t="s">
        <v>146</v>
      </c>
      <c r="F435" s="44">
        <v>150000</v>
      </c>
      <c r="G435" s="36">
        <f>H435/F435</f>
        <v>0.33333333333333331</v>
      </c>
      <c r="H435" s="44">
        <v>50000</v>
      </c>
      <c r="I435" s="44"/>
      <c r="J435" s="57">
        <v>0</v>
      </c>
      <c r="K435" s="44">
        <v>50000</v>
      </c>
      <c r="L435" s="43">
        <v>41745</v>
      </c>
      <c r="M435" s="28">
        <v>42156</v>
      </c>
      <c r="N435" s="37">
        <f>M435-L435</f>
        <v>411</v>
      </c>
      <c r="O435" s="38">
        <f>K435/N435</f>
        <v>121.65450121654501</v>
      </c>
    </row>
    <row r="436" spans="1:15" x14ac:dyDescent="0.25">
      <c r="A436" s="35">
        <v>2015</v>
      </c>
      <c r="B436" s="26" t="str">
        <f>IF(AND($F436&gt;='2016 Overview'!$B$18,$F436&lt;='2016 Overview'!$C$18),'2016 Overview'!$A$18,IF(AND($F436&gt;='2016 Overview'!$B$17,$F436&lt;='2016 Overview'!$C$17),'2016 Overview'!$A$17, IF(AND($F436&gt;='2016 Overview'!$B$16,$F436&lt;='2016 Overview'!$C$16),'2016 Overview'!$A$16, IF(AND($F436&gt;='2016 Overview'!$B$15,$F436&lt;='2016 Overview'!$C$15),'2016 Overview'!$A$15, IF(AND($F436&gt;='2016 Overview'!$B$14,$F436&lt;='2016 Overview'!$C$14),'2016 Overview'!$A$14, IF(AND($F436&gt;='2016 Overview'!$B$13,$F436&lt;='2016 Overview'!$C$13),'2016 Overview'!$A$13, IF(AND($F436&gt;='2016 Overview'!$B$12,$F436&lt;='2016 Overview'!$C$12),'2016 Overview'!$A$12,IF(AND($F436&gt;='2016 Overview'!$B$11,$F436&lt;='2016 Overview'!$C$11),'2016 Overview'!$A$11,IF(AND($F436&gt;='2016 Overview'!$B$10,$F436&lt;='2016 Overview'!$C$10),'2016 Overview'!$A$10,IF(AND($F436&gt;='2016 Overview'!$B$9,$F436&lt;='2016 Overview'!$C$9),'2016 Overview'!$A$9,IF(AND($F436&gt;='2016 Overview'!$B$8,$F436&lt;='2016 Overview'!$C$8),'2016 Overview'!$A$7,IF(AND($F436&gt;='2016 Overview'!$B$7,$F436&lt;='2016 Overview'!$C$7),'2016 Overview'!$A$7,IF(AND($F436&gt;='2016 Overview'!$B$6,$F436&lt;='2016 Overview'!$C$6),'2016 Overview'!$A$6,IF(AND($F436&gt;='2016 Overview'!$B$5,$F436&lt;='2016 Overview'!$C$5),'2016 Overview'!$A$5,))))))))))))))</f>
        <v>I</v>
      </c>
      <c r="C436" s="35" t="s">
        <v>148</v>
      </c>
      <c r="D436" s="26"/>
      <c r="E436" s="35" t="s">
        <v>146</v>
      </c>
      <c r="F436" s="44">
        <v>150000</v>
      </c>
      <c r="G436" s="36">
        <f>H436/F436</f>
        <v>0.33333333333333331</v>
      </c>
      <c r="H436" s="44">
        <v>50000</v>
      </c>
      <c r="I436" s="44"/>
      <c r="J436" s="57">
        <v>0</v>
      </c>
      <c r="K436" s="44">
        <v>50000</v>
      </c>
      <c r="L436" s="43">
        <v>41437</v>
      </c>
      <c r="M436" s="28">
        <v>42156</v>
      </c>
      <c r="N436" s="37">
        <f>M436-L436</f>
        <v>719</v>
      </c>
      <c r="O436" s="38">
        <f>K436/N436</f>
        <v>69.54102920723227</v>
      </c>
    </row>
    <row r="437" spans="1:15" x14ac:dyDescent="0.25">
      <c r="A437" s="35">
        <v>2015</v>
      </c>
      <c r="B437" s="26" t="str">
        <f>IF(AND($F437&gt;='2016 Overview'!$B$18,$F437&lt;='2016 Overview'!$C$18),'2016 Overview'!$A$18,IF(AND($F437&gt;='2016 Overview'!$B$17,$F437&lt;='2016 Overview'!$C$17),'2016 Overview'!$A$17, IF(AND($F437&gt;='2016 Overview'!$B$16,$F437&lt;='2016 Overview'!$C$16),'2016 Overview'!$A$16, IF(AND($F437&gt;='2016 Overview'!$B$15,$F437&lt;='2016 Overview'!$C$15),'2016 Overview'!$A$15, IF(AND($F437&gt;='2016 Overview'!$B$14,$F437&lt;='2016 Overview'!$C$14),'2016 Overview'!$A$14, IF(AND($F437&gt;='2016 Overview'!$B$13,$F437&lt;='2016 Overview'!$C$13),'2016 Overview'!$A$13, IF(AND($F437&gt;='2016 Overview'!$B$12,$F437&lt;='2016 Overview'!$C$12),'2016 Overview'!$A$12,IF(AND($F437&gt;='2016 Overview'!$B$11,$F437&lt;='2016 Overview'!$C$11),'2016 Overview'!$A$11,IF(AND($F437&gt;='2016 Overview'!$B$10,$F437&lt;='2016 Overview'!$C$10),'2016 Overview'!$A$10,IF(AND($F437&gt;='2016 Overview'!$B$9,$F437&lt;='2016 Overview'!$C$9),'2016 Overview'!$A$9,IF(AND($F437&gt;='2016 Overview'!$B$8,$F437&lt;='2016 Overview'!$C$8),'2016 Overview'!$A$7,IF(AND($F437&gt;='2016 Overview'!$B$7,$F437&lt;='2016 Overview'!$C$7),'2016 Overview'!$A$7,IF(AND($F437&gt;='2016 Overview'!$B$6,$F437&lt;='2016 Overview'!$C$6),'2016 Overview'!$A$6,IF(AND($F437&gt;='2016 Overview'!$B$5,$F437&lt;='2016 Overview'!$C$5),'2016 Overview'!$A$5,))))))))))))))</f>
        <v>I</v>
      </c>
      <c r="C437" s="35" t="s">
        <v>148</v>
      </c>
      <c r="D437" s="26"/>
      <c r="E437" s="35" t="s">
        <v>146</v>
      </c>
      <c r="F437" s="44">
        <v>142674.97</v>
      </c>
      <c r="G437" s="36">
        <f>H437/F437</f>
        <v>0.3333333099702071</v>
      </c>
      <c r="H437" s="44">
        <v>47558.32</v>
      </c>
      <c r="I437" s="44"/>
      <c r="J437" s="57">
        <v>0</v>
      </c>
      <c r="K437" s="44">
        <v>47558.32</v>
      </c>
      <c r="L437" s="43">
        <v>41451</v>
      </c>
      <c r="M437" s="28">
        <v>42156</v>
      </c>
      <c r="N437" s="37">
        <f>M437-L437</f>
        <v>705</v>
      </c>
      <c r="O437" s="38">
        <f>K437/N437</f>
        <v>67.458609929078008</v>
      </c>
    </row>
    <row r="438" spans="1:15" x14ac:dyDescent="0.25">
      <c r="A438" s="35">
        <v>2015</v>
      </c>
      <c r="B438" s="26" t="str">
        <f>IF(AND($F438&gt;='2016 Overview'!$B$18,$F438&lt;='2016 Overview'!$C$18),'2016 Overview'!$A$18,IF(AND($F438&gt;='2016 Overview'!$B$17,$F438&lt;='2016 Overview'!$C$17),'2016 Overview'!$A$17, IF(AND($F438&gt;='2016 Overview'!$B$16,$F438&lt;='2016 Overview'!$C$16),'2016 Overview'!$A$16, IF(AND($F438&gt;='2016 Overview'!$B$15,$F438&lt;='2016 Overview'!$C$15),'2016 Overview'!$A$15, IF(AND($F438&gt;='2016 Overview'!$B$14,$F438&lt;='2016 Overview'!$C$14),'2016 Overview'!$A$14, IF(AND($F438&gt;='2016 Overview'!$B$13,$F438&lt;='2016 Overview'!$C$13),'2016 Overview'!$A$13, IF(AND($F438&gt;='2016 Overview'!$B$12,$F438&lt;='2016 Overview'!$C$12),'2016 Overview'!$A$12,IF(AND($F438&gt;='2016 Overview'!$B$11,$F438&lt;='2016 Overview'!$C$11),'2016 Overview'!$A$11,IF(AND($F438&gt;='2016 Overview'!$B$10,$F438&lt;='2016 Overview'!$C$10),'2016 Overview'!$A$10,IF(AND($F438&gt;='2016 Overview'!$B$9,$F438&lt;='2016 Overview'!$C$9),'2016 Overview'!$A$9,IF(AND($F438&gt;='2016 Overview'!$B$8,$F438&lt;='2016 Overview'!$C$8),'2016 Overview'!$A$7,IF(AND($F438&gt;='2016 Overview'!$B$7,$F438&lt;='2016 Overview'!$C$7),'2016 Overview'!$A$7,IF(AND($F438&gt;='2016 Overview'!$B$6,$F438&lt;='2016 Overview'!$C$6),'2016 Overview'!$A$6,IF(AND($F438&gt;='2016 Overview'!$B$5,$F438&lt;='2016 Overview'!$C$5),'2016 Overview'!$A$5,))))))))))))))</f>
        <v>I</v>
      </c>
      <c r="C438" s="35" t="s">
        <v>148</v>
      </c>
      <c r="D438" s="26"/>
      <c r="E438" s="35" t="s">
        <v>146</v>
      </c>
      <c r="F438" s="44">
        <v>135000</v>
      </c>
      <c r="G438" s="36">
        <f>H438/F438</f>
        <v>0.33333333333333331</v>
      </c>
      <c r="H438" s="44">
        <v>45000</v>
      </c>
      <c r="I438" s="44"/>
      <c r="J438" s="57">
        <v>-13333.33</v>
      </c>
      <c r="K438" s="44">
        <v>31666.67</v>
      </c>
      <c r="L438" s="43">
        <v>41961</v>
      </c>
      <c r="M438" s="28">
        <v>42156</v>
      </c>
      <c r="N438" s="37">
        <f>M438-L438</f>
        <v>195</v>
      </c>
      <c r="O438" s="38">
        <f>K438/N438</f>
        <v>162.39317948717948</v>
      </c>
    </row>
    <row r="439" spans="1:15" x14ac:dyDescent="0.25">
      <c r="A439" s="35">
        <v>2015</v>
      </c>
      <c r="B439" s="26" t="str">
        <f>IF(AND($F439&gt;='2016 Overview'!$B$18,$F439&lt;='2016 Overview'!$C$18),'2016 Overview'!$A$18,IF(AND($F439&gt;='2016 Overview'!$B$17,$F439&lt;='2016 Overview'!$C$17),'2016 Overview'!$A$17, IF(AND($F439&gt;='2016 Overview'!$B$16,$F439&lt;='2016 Overview'!$C$16),'2016 Overview'!$A$16, IF(AND($F439&gt;='2016 Overview'!$B$15,$F439&lt;='2016 Overview'!$C$15),'2016 Overview'!$A$15, IF(AND($F439&gt;='2016 Overview'!$B$14,$F439&lt;='2016 Overview'!$C$14),'2016 Overview'!$A$14, IF(AND($F439&gt;='2016 Overview'!$B$13,$F439&lt;='2016 Overview'!$C$13),'2016 Overview'!$A$13, IF(AND($F439&gt;='2016 Overview'!$B$12,$F439&lt;='2016 Overview'!$C$12),'2016 Overview'!$A$12,IF(AND($F439&gt;='2016 Overview'!$B$11,$F439&lt;='2016 Overview'!$C$11),'2016 Overview'!$A$11,IF(AND($F439&gt;='2016 Overview'!$B$10,$F439&lt;='2016 Overview'!$C$10),'2016 Overview'!$A$10,IF(AND($F439&gt;='2016 Overview'!$B$9,$F439&lt;='2016 Overview'!$C$9),'2016 Overview'!$A$9,IF(AND($F439&gt;='2016 Overview'!$B$8,$F439&lt;='2016 Overview'!$C$8),'2016 Overview'!$A$7,IF(AND($F439&gt;='2016 Overview'!$B$7,$F439&lt;='2016 Overview'!$C$7),'2016 Overview'!$A$7,IF(AND($F439&gt;='2016 Overview'!$B$6,$F439&lt;='2016 Overview'!$C$6),'2016 Overview'!$A$6,IF(AND($F439&gt;='2016 Overview'!$B$5,$F439&lt;='2016 Overview'!$C$5),'2016 Overview'!$A$5,))))))))))))))</f>
        <v>I</v>
      </c>
      <c r="C439" s="35" t="s">
        <v>148</v>
      </c>
      <c r="D439" s="26"/>
      <c r="E439" s="35" t="s">
        <v>146</v>
      </c>
      <c r="F439" s="44">
        <v>135000</v>
      </c>
      <c r="G439" s="36">
        <f>H439/F439</f>
        <v>0.33333333333333331</v>
      </c>
      <c r="H439" s="44">
        <v>45000</v>
      </c>
      <c r="I439" s="44"/>
      <c r="J439" s="57">
        <v>-3333.34</v>
      </c>
      <c r="K439" s="44">
        <v>41666.660000000003</v>
      </c>
      <c r="L439" s="43">
        <v>41990</v>
      </c>
      <c r="M439" s="28">
        <v>42156</v>
      </c>
      <c r="N439" s="37">
        <f>M439-L439</f>
        <v>166</v>
      </c>
      <c r="O439" s="38">
        <f>K439/N439</f>
        <v>251.00397590361447</v>
      </c>
    </row>
    <row r="440" spans="1:15" x14ac:dyDescent="0.25">
      <c r="A440" s="35">
        <v>2015</v>
      </c>
      <c r="B440" s="26" t="str">
        <f>IF(AND($F440&gt;='2016 Overview'!$B$18,$F440&lt;='2016 Overview'!$C$18),'2016 Overview'!$A$18,IF(AND($F440&gt;='2016 Overview'!$B$17,$F440&lt;='2016 Overview'!$C$17),'2016 Overview'!$A$17, IF(AND($F440&gt;='2016 Overview'!$B$16,$F440&lt;='2016 Overview'!$C$16),'2016 Overview'!$A$16, IF(AND($F440&gt;='2016 Overview'!$B$15,$F440&lt;='2016 Overview'!$C$15),'2016 Overview'!$A$15, IF(AND($F440&gt;='2016 Overview'!$B$14,$F440&lt;='2016 Overview'!$C$14),'2016 Overview'!$A$14, IF(AND($F440&gt;='2016 Overview'!$B$13,$F440&lt;='2016 Overview'!$C$13),'2016 Overview'!$A$13, IF(AND($F440&gt;='2016 Overview'!$B$12,$F440&lt;='2016 Overview'!$C$12),'2016 Overview'!$A$12,IF(AND($F440&gt;='2016 Overview'!$B$11,$F440&lt;='2016 Overview'!$C$11),'2016 Overview'!$A$11,IF(AND($F440&gt;='2016 Overview'!$B$10,$F440&lt;='2016 Overview'!$C$10),'2016 Overview'!$A$10,IF(AND($F440&gt;='2016 Overview'!$B$9,$F440&lt;='2016 Overview'!$C$9),'2016 Overview'!$A$9,IF(AND($F440&gt;='2016 Overview'!$B$8,$F440&lt;='2016 Overview'!$C$8),'2016 Overview'!$A$7,IF(AND($F440&gt;='2016 Overview'!$B$7,$F440&lt;='2016 Overview'!$C$7),'2016 Overview'!$A$7,IF(AND($F440&gt;='2016 Overview'!$B$6,$F440&lt;='2016 Overview'!$C$6),'2016 Overview'!$A$6,IF(AND($F440&gt;='2016 Overview'!$B$5,$F440&lt;='2016 Overview'!$C$5),'2016 Overview'!$A$5,))))))))))))))</f>
        <v>I</v>
      </c>
      <c r="C440" s="35" t="s">
        <v>148</v>
      </c>
      <c r="D440" s="26"/>
      <c r="E440" s="35" t="s">
        <v>146</v>
      </c>
      <c r="F440" s="44">
        <v>135000</v>
      </c>
      <c r="G440" s="36">
        <f>H440/F440</f>
        <v>0.33333333333333331</v>
      </c>
      <c r="H440" s="44">
        <v>45000</v>
      </c>
      <c r="I440" s="44"/>
      <c r="J440" s="57">
        <v>-2500</v>
      </c>
      <c r="K440" s="44">
        <v>42500</v>
      </c>
      <c r="L440" s="43">
        <v>41628</v>
      </c>
      <c r="M440" s="28">
        <v>42156</v>
      </c>
      <c r="N440" s="37">
        <f>M440-L440</f>
        <v>528</v>
      </c>
      <c r="O440" s="38">
        <f>K440/N440</f>
        <v>80.492424242424249</v>
      </c>
    </row>
    <row r="441" spans="1:15" x14ac:dyDescent="0.25">
      <c r="A441" s="35">
        <v>2015</v>
      </c>
      <c r="B441" s="26" t="str">
        <f>IF(AND($F441&gt;='2016 Overview'!$B$18,$F441&lt;='2016 Overview'!$C$18),'2016 Overview'!$A$18,IF(AND($F441&gt;='2016 Overview'!$B$17,$F441&lt;='2016 Overview'!$C$17),'2016 Overview'!$A$17, IF(AND($F441&gt;='2016 Overview'!$B$16,$F441&lt;='2016 Overview'!$C$16),'2016 Overview'!$A$16, IF(AND($F441&gt;='2016 Overview'!$B$15,$F441&lt;='2016 Overview'!$C$15),'2016 Overview'!$A$15, IF(AND($F441&gt;='2016 Overview'!$B$14,$F441&lt;='2016 Overview'!$C$14),'2016 Overview'!$A$14, IF(AND($F441&gt;='2016 Overview'!$B$13,$F441&lt;='2016 Overview'!$C$13),'2016 Overview'!$A$13, IF(AND($F441&gt;='2016 Overview'!$B$12,$F441&lt;='2016 Overview'!$C$12),'2016 Overview'!$A$12,IF(AND($F441&gt;='2016 Overview'!$B$11,$F441&lt;='2016 Overview'!$C$11),'2016 Overview'!$A$11,IF(AND($F441&gt;='2016 Overview'!$B$10,$F441&lt;='2016 Overview'!$C$10),'2016 Overview'!$A$10,IF(AND($F441&gt;='2016 Overview'!$B$9,$F441&lt;='2016 Overview'!$C$9),'2016 Overview'!$A$9,IF(AND($F441&gt;='2016 Overview'!$B$8,$F441&lt;='2016 Overview'!$C$8),'2016 Overview'!$A$7,IF(AND($F441&gt;='2016 Overview'!$B$7,$F441&lt;='2016 Overview'!$C$7),'2016 Overview'!$A$7,IF(AND($F441&gt;='2016 Overview'!$B$6,$F441&lt;='2016 Overview'!$C$6),'2016 Overview'!$A$6,IF(AND($F441&gt;='2016 Overview'!$B$5,$F441&lt;='2016 Overview'!$C$5),'2016 Overview'!$A$5,))))))))))))))</f>
        <v>I</v>
      </c>
      <c r="C441" s="35" t="s">
        <v>148</v>
      </c>
      <c r="D441" s="26"/>
      <c r="E441" s="35" t="s">
        <v>146</v>
      </c>
      <c r="F441" s="44">
        <v>130655.48</v>
      </c>
      <c r="G441" s="36">
        <f>H441/F441</f>
        <v>0.33333328230855686</v>
      </c>
      <c r="H441" s="44">
        <v>43551.82</v>
      </c>
      <c r="I441" s="44"/>
      <c r="J441" s="57">
        <v>-10400</v>
      </c>
      <c r="K441" s="44">
        <v>33151.82</v>
      </c>
      <c r="L441" s="43">
        <v>40889</v>
      </c>
      <c r="M441" s="28">
        <v>42156</v>
      </c>
      <c r="N441" s="37">
        <f>M441-L441</f>
        <v>1267</v>
      </c>
      <c r="O441" s="38">
        <f>K441/N441</f>
        <v>26.165603788476716</v>
      </c>
    </row>
    <row r="442" spans="1:15" x14ac:dyDescent="0.25">
      <c r="A442" s="35">
        <v>2015</v>
      </c>
      <c r="B442" s="26" t="str">
        <f>IF(AND($F442&gt;='2016 Overview'!$B$18,$F442&lt;='2016 Overview'!$C$18),'2016 Overview'!$A$18,IF(AND($F442&gt;='2016 Overview'!$B$17,$F442&lt;='2016 Overview'!$C$17),'2016 Overview'!$A$17, IF(AND($F442&gt;='2016 Overview'!$B$16,$F442&lt;='2016 Overview'!$C$16),'2016 Overview'!$A$16, IF(AND($F442&gt;='2016 Overview'!$B$15,$F442&lt;='2016 Overview'!$C$15),'2016 Overview'!$A$15, IF(AND($F442&gt;='2016 Overview'!$B$14,$F442&lt;='2016 Overview'!$C$14),'2016 Overview'!$A$14, IF(AND($F442&gt;='2016 Overview'!$B$13,$F442&lt;='2016 Overview'!$C$13),'2016 Overview'!$A$13, IF(AND($F442&gt;='2016 Overview'!$B$12,$F442&lt;='2016 Overview'!$C$12),'2016 Overview'!$A$12,IF(AND($F442&gt;='2016 Overview'!$B$11,$F442&lt;='2016 Overview'!$C$11),'2016 Overview'!$A$11,IF(AND($F442&gt;='2016 Overview'!$B$10,$F442&lt;='2016 Overview'!$C$10),'2016 Overview'!$A$10,IF(AND($F442&gt;='2016 Overview'!$B$9,$F442&lt;='2016 Overview'!$C$9),'2016 Overview'!$A$9,IF(AND($F442&gt;='2016 Overview'!$B$8,$F442&lt;='2016 Overview'!$C$8),'2016 Overview'!$A$7,IF(AND($F442&gt;='2016 Overview'!$B$7,$F442&lt;='2016 Overview'!$C$7),'2016 Overview'!$A$7,IF(AND($F442&gt;='2016 Overview'!$B$6,$F442&lt;='2016 Overview'!$C$6),'2016 Overview'!$A$6,IF(AND($F442&gt;='2016 Overview'!$B$5,$F442&lt;='2016 Overview'!$C$5),'2016 Overview'!$A$5,))))))))))))))</f>
        <v>I</v>
      </c>
      <c r="C442" s="35" t="s">
        <v>148</v>
      </c>
      <c r="D442" s="26"/>
      <c r="E442" s="35" t="s">
        <v>146</v>
      </c>
      <c r="F442" s="44">
        <v>130000</v>
      </c>
      <c r="G442" s="36">
        <f>H442/F442</f>
        <v>0.33333330769230768</v>
      </c>
      <c r="H442" s="44">
        <v>43333.33</v>
      </c>
      <c r="I442" s="44"/>
      <c r="J442" s="57">
        <v>0</v>
      </c>
      <c r="K442" s="44">
        <v>43333.33</v>
      </c>
      <c r="L442" s="43">
        <v>40941</v>
      </c>
      <c r="M442" s="28">
        <v>42156</v>
      </c>
      <c r="N442" s="37">
        <f>M442-L442</f>
        <v>1215</v>
      </c>
      <c r="O442" s="38">
        <f>K442/N442</f>
        <v>35.665292181069958</v>
      </c>
    </row>
    <row r="443" spans="1:15" x14ac:dyDescent="0.25">
      <c r="A443" s="35">
        <v>2015</v>
      </c>
      <c r="B443" s="26" t="str">
        <f>IF(AND($F443&gt;='2016 Overview'!$B$18,$F443&lt;='2016 Overview'!$C$18),'2016 Overview'!$A$18,IF(AND($F443&gt;='2016 Overview'!$B$17,$F443&lt;='2016 Overview'!$C$17),'2016 Overview'!$A$17, IF(AND($F443&gt;='2016 Overview'!$B$16,$F443&lt;='2016 Overview'!$C$16),'2016 Overview'!$A$16, IF(AND($F443&gt;='2016 Overview'!$B$15,$F443&lt;='2016 Overview'!$C$15),'2016 Overview'!$A$15, IF(AND($F443&gt;='2016 Overview'!$B$14,$F443&lt;='2016 Overview'!$C$14),'2016 Overview'!$A$14, IF(AND($F443&gt;='2016 Overview'!$B$13,$F443&lt;='2016 Overview'!$C$13),'2016 Overview'!$A$13, IF(AND($F443&gt;='2016 Overview'!$B$12,$F443&lt;='2016 Overview'!$C$12),'2016 Overview'!$A$12,IF(AND($F443&gt;='2016 Overview'!$B$11,$F443&lt;='2016 Overview'!$C$11),'2016 Overview'!$A$11,IF(AND($F443&gt;='2016 Overview'!$B$10,$F443&lt;='2016 Overview'!$C$10),'2016 Overview'!$A$10,IF(AND($F443&gt;='2016 Overview'!$B$9,$F443&lt;='2016 Overview'!$C$9),'2016 Overview'!$A$9,IF(AND($F443&gt;='2016 Overview'!$B$8,$F443&lt;='2016 Overview'!$C$8),'2016 Overview'!$A$7,IF(AND($F443&gt;='2016 Overview'!$B$7,$F443&lt;='2016 Overview'!$C$7),'2016 Overview'!$A$7,IF(AND($F443&gt;='2016 Overview'!$B$6,$F443&lt;='2016 Overview'!$C$6),'2016 Overview'!$A$6,IF(AND($F443&gt;='2016 Overview'!$B$5,$F443&lt;='2016 Overview'!$C$5),'2016 Overview'!$A$5,))))))))))))))</f>
        <v>I</v>
      </c>
      <c r="C443" s="35" t="s">
        <v>148</v>
      </c>
      <c r="D443" s="26"/>
      <c r="E443" s="35" t="s">
        <v>146</v>
      </c>
      <c r="F443" s="44">
        <v>125000</v>
      </c>
      <c r="G443" s="36">
        <f>H443/F443</f>
        <v>0.33333328000000001</v>
      </c>
      <c r="H443" s="44">
        <v>41666.660000000003</v>
      </c>
      <c r="I443" s="44"/>
      <c r="J443" s="57">
        <v>-125</v>
      </c>
      <c r="K443" s="44">
        <v>41541.660000000003</v>
      </c>
      <c r="L443" s="43">
        <v>40302</v>
      </c>
      <c r="M443" s="28">
        <v>42156</v>
      </c>
      <c r="N443" s="37">
        <f>M443-L443</f>
        <v>1854</v>
      </c>
      <c r="O443" s="38">
        <f>K443/N443</f>
        <v>22.406504854368933</v>
      </c>
    </row>
    <row r="444" spans="1:15" x14ac:dyDescent="0.25">
      <c r="A444" s="35">
        <v>2015</v>
      </c>
      <c r="B444" s="26" t="str">
        <f>IF(AND($F444&gt;='2016 Overview'!$B$18,$F444&lt;='2016 Overview'!$C$18),'2016 Overview'!$A$18,IF(AND($F444&gt;='2016 Overview'!$B$17,$F444&lt;='2016 Overview'!$C$17),'2016 Overview'!$A$17, IF(AND($F444&gt;='2016 Overview'!$B$16,$F444&lt;='2016 Overview'!$C$16),'2016 Overview'!$A$16, IF(AND($F444&gt;='2016 Overview'!$B$15,$F444&lt;='2016 Overview'!$C$15),'2016 Overview'!$A$15, IF(AND($F444&gt;='2016 Overview'!$B$14,$F444&lt;='2016 Overview'!$C$14),'2016 Overview'!$A$14, IF(AND($F444&gt;='2016 Overview'!$B$13,$F444&lt;='2016 Overview'!$C$13),'2016 Overview'!$A$13, IF(AND($F444&gt;='2016 Overview'!$B$12,$F444&lt;='2016 Overview'!$C$12),'2016 Overview'!$A$12,IF(AND($F444&gt;='2016 Overview'!$B$11,$F444&lt;='2016 Overview'!$C$11),'2016 Overview'!$A$11,IF(AND($F444&gt;='2016 Overview'!$B$10,$F444&lt;='2016 Overview'!$C$10),'2016 Overview'!$A$10,IF(AND($F444&gt;='2016 Overview'!$B$9,$F444&lt;='2016 Overview'!$C$9),'2016 Overview'!$A$9,IF(AND($F444&gt;='2016 Overview'!$B$8,$F444&lt;='2016 Overview'!$C$8),'2016 Overview'!$A$7,IF(AND($F444&gt;='2016 Overview'!$B$7,$F444&lt;='2016 Overview'!$C$7),'2016 Overview'!$A$7,IF(AND($F444&gt;='2016 Overview'!$B$6,$F444&lt;='2016 Overview'!$C$6),'2016 Overview'!$A$6,IF(AND($F444&gt;='2016 Overview'!$B$5,$F444&lt;='2016 Overview'!$C$5),'2016 Overview'!$A$5,))))))))))))))</f>
        <v>I</v>
      </c>
      <c r="C444" s="35" t="s">
        <v>148</v>
      </c>
      <c r="D444" s="26"/>
      <c r="E444" s="35" t="s">
        <v>146</v>
      </c>
      <c r="F444" s="44">
        <v>125000</v>
      </c>
      <c r="G444" s="36">
        <f>H444/F444</f>
        <v>0.33333328000000001</v>
      </c>
      <c r="H444" s="44">
        <v>41666.660000000003</v>
      </c>
      <c r="I444" s="44"/>
      <c r="J444" s="57">
        <v>0</v>
      </c>
      <c r="K444" s="44">
        <v>41666.660000000003</v>
      </c>
      <c r="L444" s="43">
        <v>41814</v>
      </c>
      <c r="M444" s="28">
        <v>42156</v>
      </c>
      <c r="N444" s="37">
        <f>M444-L444</f>
        <v>342</v>
      </c>
      <c r="O444" s="38">
        <f>K444/N444</f>
        <v>121.83233918128656</v>
      </c>
    </row>
    <row r="445" spans="1:15" x14ac:dyDescent="0.25">
      <c r="A445" s="35">
        <v>2015</v>
      </c>
      <c r="B445" s="26" t="str">
        <f>IF(AND($F445&gt;='2016 Overview'!$B$18,$F445&lt;='2016 Overview'!$C$18),'2016 Overview'!$A$18,IF(AND($F445&gt;='2016 Overview'!$B$17,$F445&lt;='2016 Overview'!$C$17),'2016 Overview'!$A$17, IF(AND($F445&gt;='2016 Overview'!$B$16,$F445&lt;='2016 Overview'!$C$16),'2016 Overview'!$A$16, IF(AND($F445&gt;='2016 Overview'!$B$15,$F445&lt;='2016 Overview'!$C$15),'2016 Overview'!$A$15, IF(AND($F445&gt;='2016 Overview'!$B$14,$F445&lt;='2016 Overview'!$C$14),'2016 Overview'!$A$14, IF(AND($F445&gt;='2016 Overview'!$B$13,$F445&lt;='2016 Overview'!$C$13),'2016 Overview'!$A$13, IF(AND($F445&gt;='2016 Overview'!$B$12,$F445&lt;='2016 Overview'!$C$12),'2016 Overview'!$A$12,IF(AND($F445&gt;='2016 Overview'!$B$11,$F445&lt;='2016 Overview'!$C$11),'2016 Overview'!$A$11,IF(AND($F445&gt;='2016 Overview'!$B$10,$F445&lt;='2016 Overview'!$C$10),'2016 Overview'!$A$10,IF(AND($F445&gt;='2016 Overview'!$B$9,$F445&lt;='2016 Overview'!$C$9),'2016 Overview'!$A$9,IF(AND($F445&gt;='2016 Overview'!$B$8,$F445&lt;='2016 Overview'!$C$8),'2016 Overview'!$A$7,IF(AND($F445&gt;='2016 Overview'!$B$7,$F445&lt;='2016 Overview'!$C$7),'2016 Overview'!$A$7,IF(AND($F445&gt;='2016 Overview'!$B$6,$F445&lt;='2016 Overview'!$C$6),'2016 Overview'!$A$6,IF(AND($F445&gt;='2016 Overview'!$B$5,$F445&lt;='2016 Overview'!$C$5),'2016 Overview'!$A$5,))))))))))))))</f>
        <v>I</v>
      </c>
      <c r="C445" s="35" t="s">
        <v>148</v>
      </c>
      <c r="D445" s="26"/>
      <c r="E445" s="35" t="s">
        <v>146</v>
      </c>
      <c r="F445" s="44">
        <v>125000</v>
      </c>
      <c r="G445" s="36">
        <f>H445/F445</f>
        <v>0.33333328000000001</v>
      </c>
      <c r="H445" s="44">
        <v>41666.660000000003</v>
      </c>
      <c r="I445" s="44"/>
      <c r="J445" s="57">
        <v>0</v>
      </c>
      <c r="K445" s="44">
        <v>41666.660000000003</v>
      </c>
      <c r="L445" s="43">
        <v>41758</v>
      </c>
      <c r="M445" s="28">
        <v>42156</v>
      </c>
      <c r="N445" s="37">
        <f>M445-L445</f>
        <v>398</v>
      </c>
      <c r="O445" s="38">
        <f>K445/N445</f>
        <v>104.69010050251258</v>
      </c>
    </row>
    <row r="446" spans="1:15" x14ac:dyDescent="0.25">
      <c r="A446" s="35">
        <v>2015</v>
      </c>
      <c r="B446" s="26" t="str">
        <f>IF(AND($F446&gt;='2016 Overview'!$B$18,$F446&lt;='2016 Overview'!$C$18),'2016 Overview'!$A$18,IF(AND($F446&gt;='2016 Overview'!$B$17,$F446&lt;='2016 Overview'!$C$17),'2016 Overview'!$A$17, IF(AND($F446&gt;='2016 Overview'!$B$16,$F446&lt;='2016 Overview'!$C$16),'2016 Overview'!$A$16, IF(AND($F446&gt;='2016 Overview'!$B$15,$F446&lt;='2016 Overview'!$C$15),'2016 Overview'!$A$15, IF(AND($F446&gt;='2016 Overview'!$B$14,$F446&lt;='2016 Overview'!$C$14),'2016 Overview'!$A$14, IF(AND($F446&gt;='2016 Overview'!$B$13,$F446&lt;='2016 Overview'!$C$13),'2016 Overview'!$A$13, IF(AND($F446&gt;='2016 Overview'!$B$12,$F446&lt;='2016 Overview'!$C$12),'2016 Overview'!$A$12,IF(AND($F446&gt;='2016 Overview'!$B$11,$F446&lt;='2016 Overview'!$C$11),'2016 Overview'!$A$11,IF(AND($F446&gt;='2016 Overview'!$B$10,$F446&lt;='2016 Overview'!$C$10),'2016 Overview'!$A$10,IF(AND($F446&gt;='2016 Overview'!$B$9,$F446&lt;='2016 Overview'!$C$9),'2016 Overview'!$A$9,IF(AND($F446&gt;='2016 Overview'!$B$8,$F446&lt;='2016 Overview'!$C$8),'2016 Overview'!$A$7,IF(AND($F446&gt;='2016 Overview'!$B$7,$F446&lt;='2016 Overview'!$C$7),'2016 Overview'!$A$7,IF(AND($F446&gt;='2016 Overview'!$B$6,$F446&lt;='2016 Overview'!$C$6),'2016 Overview'!$A$6,IF(AND($F446&gt;='2016 Overview'!$B$5,$F446&lt;='2016 Overview'!$C$5),'2016 Overview'!$A$5,))))))))))))))</f>
        <v>I</v>
      </c>
      <c r="C446" s="35" t="s">
        <v>148</v>
      </c>
      <c r="D446" s="26"/>
      <c r="E446" s="35" t="s">
        <v>146</v>
      </c>
      <c r="F446" s="44">
        <v>111600</v>
      </c>
      <c r="G446" s="36">
        <f>H446/F446</f>
        <v>0.33333333333333331</v>
      </c>
      <c r="H446" s="44">
        <v>37200</v>
      </c>
      <c r="I446" s="44"/>
      <c r="J446" s="57">
        <v>-3866.67</v>
      </c>
      <c r="K446" s="44">
        <v>33333.33</v>
      </c>
      <c r="L446" s="43">
        <v>41892</v>
      </c>
      <c r="M446" s="28">
        <v>42156</v>
      </c>
      <c r="N446" s="37">
        <f>M446-L446</f>
        <v>264</v>
      </c>
      <c r="O446" s="38">
        <f>K446/N446</f>
        <v>126.26261363636364</v>
      </c>
    </row>
    <row r="447" spans="1:15" x14ac:dyDescent="0.25">
      <c r="A447" s="35">
        <v>2015</v>
      </c>
      <c r="B447" s="26" t="str">
        <f>IF(AND($F447&gt;='2016 Overview'!$B$18,$F447&lt;='2016 Overview'!$C$18),'2016 Overview'!$A$18,IF(AND($F447&gt;='2016 Overview'!$B$17,$F447&lt;='2016 Overview'!$C$17),'2016 Overview'!$A$17, IF(AND($F447&gt;='2016 Overview'!$B$16,$F447&lt;='2016 Overview'!$C$16),'2016 Overview'!$A$16, IF(AND($F447&gt;='2016 Overview'!$B$15,$F447&lt;='2016 Overview'!$C$15),'2016 Overview'!$A$15, IF(AND($F447&gt;='2016 Overview'!$B$14,$F447&lt;='2016 Overview'!$C$14),'2016 Overview'!$A$14, IF(AND($F447&gt;='2016 Overview'!$B$13,$F447&lt;='2016 Overview'!$C$13),'2016 Overview'!$A$13, IF(AND($F447&gt;='2016 Overview'!$B$12,$F447&lt;='2016 Overview'!$C$12),'2016 Overview'!$A$12,IF(AND($F447&gt;='2016 Overview'!$B$11,$F447&lt;='2016 Overview'!$C$11),'2016 Overview'!$A$11,IF(AND($F447&gt;='2016 Overview'!$B$10,$F447&lt;='2016 Overview'!$C$10),'2016 Overview'!$A$10,IF(AND($F447&gt;='2016 Overview'!$B$9,$F447&lt;='2016 Overview'!$C$9),'2016 Overview'!$A$9,IF(AND($F447&gt;='2016 Overview'!$B$8,$F447&lt;='2016 Overview'!$C$8),'2016 Overview'!$A$7,IF(AND($F447&gt;='2016 Overview'!$B$7,$F447&lt;='2016 Overview'!$C$7),'2016 Overview'!$A$7,IF(AND($F447&gt;='2016 Overview'!$B$6,$F447&lt;='2016 Overview'!$C$6),'2016 Overview'!$A$6,IF(AND($F447&gt;='2016 Overview'!$B$5,$F447&lt;='2016 Overview'!$C$5),'2016 Overview'!$A$5,))))))))))))))</f>
        <v>I</v>
      </c>
      <c r="C447" s="35" t="s">
        <v>148</v>
      </c>
      <c r="D447" s="26"/>
      <c r="E447" s="35" t="s">
        <v>146</v>
      </c>
      <c r="F447" s="44">
        <v>110800</v>
      </c>
      <c r="G447" s="36">
        <f>H447/F447</f>
        <v>0.33333330324909749</v>
      </c>
      <c r="H447" s="44">
        <v>36933.33</v>
      </c>
      <c r="I447" s="44"/>
      <c r="J447" s="57">
        <v>-11933.33</v>
      </c>
      <c r="K447" s="44">
        <v>25000</v>
      </c>
      <c r="L447" s="43">
        <v>41808</v>
      </c>
      <c r="M447" s="28">
        <v>42156</v>
      </c>
      <c r="N447" s="37">
        <f>M447-L447</f>
        <v>348</v>
      </c>
      <c r="O447" s="38">
        <f>K447/N447</f>
        <v>71.839080459770116</v>
      </c>
    </row>
    <row r="448" spans="1:15" x14ac:dyDescent="0.25">
      <c r="A448" s="35">
        <v>2015</v>
      </c>
      <c r="B448" s="26" t="str">
        <f>IF(AND($F448&gt;='2016 Overview'!$B$18,$F448&lt;='2016 Overview'!$C$18),'2016 Overview'!$A$18,IF(AND($F448&gt;='2016 Overview'!$B$17,$F448&lt;='2016 Overview'!$C$17),'2016 Overview'!$A$17, IF(AND($F448&gt;='2016 Overview'!$B$16,$F448&lt;='2016 Overview'!$C$16),'2016 Overview'!$A$16, IF(AND($F448&gt;='2016 Overview'!$B$15,$F448&lt;='2016 Overview'!$C$15),'2016 Overview'!$A$15, IF(AND($F448&gt;='2016 Overview'!$B$14,$F448&lt;='2016 Overview'!$C$14),'2016 Overview'!$A$14, IF(AND($F448&gt;='2016 Overview'!$B$13,$F448&lt;='2016 Overview'!$C$13),'2016 Overview'!$A$13, IF(AND($F448&gt;='2016 Overview'!$B$12,$F448&lt;='2016 Overview'!$C$12),'2016 Overview'!$A$12,IF(AND($F448&gt;='2016 Overview'!$B$11,$F448&lt;='2016 Overview'!$C$11),'2016 Overview'!$A$11,IF(AND($F448&gt;='2016 Overview'!$B$10,$F448&lt;='2016 Overview'!$C$10),'2016 Overview'!$A$10,IF(AND($F448&gt;='2016 Overview'!$B$9,$F448&lt;='2016 Overview'!$C$9),'2016 Overview'!$A$9,IF(AND($F448&gt;='2016 Overview'!$B$8,$F448&lt;='2016 Overview'!$C$8),'2016 Overview'!$A$7,IF(AND($F448&gt;='2016 Overview'!$B$7,$F448&lt;='2016 Overview'!$C$7),'2016 Overview'!$A$7,IF(AND($F448&gt;='2016 Overview'!$B$6,$F448&lt;='2016 Overview'!$C$6),'2016 Overview'!$A$6,IF(AND($F448&gt;='2016 Overview'!$B$5,$F448&lt;='2016 Overview'!$C$5),'2016 Overview'!$A$5,))))))))))))))</f>
        <v>I</v>
      </c>
      <c r="C448" s="35" t="s">
        <v>148</v>
      </c>
      <c r="D448" s="26"/>
      <c r="E448" s="35" t="s">
        <v>146</v>
      </c>
      <c r="F448" s="44">
        <v>110000</v>
      </c>
      <c r="G448" s="36">
        <f>H448/F448</f>
        <v>0.33333327272727276</v>
      </c>
      <c r="H448" s="44">
        <v>36666.660000000003</v>
      </c>
      <c r="I448" s="44"/>
      <c r="J448" s="57">
        <v>0</v>
      </c>
      <c r="K448" s="44">
        <v>36666.660000000003</v>
      </c>
      <c r="L448" s="43">
        <v>41054</v>
      </c>
      <c r="M448" s="28">
        <v>42156</v>
      </c>
      <c r="N448" s="37">
        <f>M448-L448</f>
        <v>1102</v>
      </c>
      <c r="O448" s="38">
        <f>K448/N448</f>
        <v>33.272831215970967</v>
      </c>
    </row>
    <row r="449" spans="1:15" x14ac:dyDescent="0.25">
      <c r="A449" s="35">
        <v>2015</v>
      </c>
      <c r="B449" s="26" t="str">
        <f>IF(AND($F449&gt;='2016 Overview'!$B$18,$F449&lt;='2016 Overview'!$C$18),'2016 Overview'!$A$18,IF(AND($F449&gt;='2016 Overview'!$B$17,$F449&lt;='2016 Overview'!$C$17),'2016 Overview'!$A$17, IF(AND($F449&gt;='2016 Overview'!$B$16,$F449&lt;='2016 Overview'!$C$16),'2016 Overview'!$A$16, IF(AND($F449&gt;='2016 Overview'!$B$15,$F449&lt;='2016 Overview'!$C$15),'2016 Overview'!$A$15, IF(AND($F449&gt;='2016 Overview'!$B$14,$F449&lt;='2016 Overview'!$C$14),'2016 Overview'!$A$14, IF(AND($F449&gt;='2016 Overview'!$B$13,$F449&lt;='2016 Overview'!$C$13),'2016 Overview'!$A$13, IF(AND($F449&gt;='2016 Overview'!$B$12,$F449&lt;='2016 Overview'!$C$12),'2016 Overview'!$A$12,IF(AND($F449&gt;='2016 Overview'!$B$11,$F449&lt;='2016 Overview'!$C$11),'2016 Overview'!$A$11,IF(AND($F449&gt;='2016 Overview'!$B$10,$F449&lt;='2016 Overview'!$C$10),'2016 Overview'!$A$10,IF(AND($F449&gt;='2016 Overview'!$B$9,$F449&lt;='2016 Overview'!$C$9),'2016 Overview'!$A$9,IF(AND($F449&gt;='2016 Overview'!$B$8,$F449&lt;='2016 Overview'!$C$8),'2016 Overview'!$A$7,IF(AND($F449&gt;='2016 Overview'!$B$7,$F449&lt;='2016 Overview'!$C$7),'2016 Overview'!$A$7,IF(AND($F449&gt;='2016 Overview'!$B$6,$F449&lt;='2016 Overview'!$C$6),'2016 Overview'!$A$6,IF(AND($F449&gt;='2016 Overview'!$B$5,$F449&lt;='2016 Overview'!$C$5),'2016 Overview'!$A$5,))))))))))))))</f>
        <v>I</v>
      </c>
      <c r="C449" s="35" t="s">
        <v>148</v>
      </c>
      <c r="D449" s="26"/>
      <c r="E449" s="35" t="s">
        <v>146</v>
      </c>
      <c r="F449" s="44">
        <v>100000</v>
      </c>
      <c r="G449" s="36">
        <f>H449/F449</f>
        <v>0.33500000000000002</v>
      </c>
      <c r="H449" s="44">
        <v>33500</v>
      </c>
      <c r="I449" s="44"/>
      <c r="J449" s="57">
        <v>-166.67</v>
      </c>
      <c r="K449" s="44">
        <v>33333.33</v>
      </c>
      <c r="L449" s="43">
        <v>42104</v>
      </c>
      <c r="M449" s="28">
        <v>42156</v>
      </c>
      <c r="N449" s="37">
        <f>M449-L449</f>
        <v>52</v>
      </c>
      <c r="O449" s="38">
        <f>K449/N449</f>
        <v>641.02557692307698</v>
      </c>
    </row>
    <row r="450" spans="1:15" x14ac:dyDescent="0.25">
      <c r="A450" s="35">
        <v>2015</v>
      </c>
      <c r="B450" s="26" t="str">
        <f>IF(AND($F450&gt;='2016 Overview'!$B$18,$F450&lt;='2016 Overview'!$C$18),'2016 Overview'!$A$18,IF(AND($F450&gt;='2016 Overview'!$B$17,$F450&lt;='2016 Overview'!$C$17),'2016 Overview'!$A$17, IF(AND($F450&gt;='2016 Overview'!$B$16,$F450&lt;='2016 Overview'!$C$16),'2016 Overview'!$A$16, IF(AND($F450&gt;='2016 Overview'!$B$15,$F450&lt;='2016 Overview'!$C$15),'2016 Overview'!$A$15, IF(AND($F450&gt;='2016 Overview'!$B$14,$F450&lt;='2016 Overview'!$C$14),'2016 Overview'!$A$14, IF(AND($F450&gt;='2016 Overview'!$B$13,$F450&lt;='2016 Overview'!$C$13),'2016 Overview'!$A$13, IF(AND($F450&gt;='2016 Overview'!$B$12,$F450&lt;='2016 Overview'!$C$12),'2016 Overview'!$A$12,IF(AND($F450&gt;='2016 Overview'!$B$11,$F450&lt;='2016 Overview'!$C$11),'2016 Overview'!$A$11,IF(AND($F450&gt;='2016 Overview'!$B$10,$F450&lt;='2016 Overview'!$C$10),'2016 Overview'!$A$10,IF(AND($F450&gt;='2016 Overview'!$B$9,$F450&lt;='2016 Overview'!$C$9),'2016 Overview'!$A$9,IF(AND($F450&gt;='2016 Overview'!$B$8,$F450&lt;='2016 Overview'!$C$8),'2016 Overview'!$A$7,IF(AND($F450&gt;='2016 Overview'!$B$7,$F450&lt;='2016 Overview'!$C$7),'2016 Overview'!$A$7,IF(AND($F450&gt;='2016 Overview'!$B$6,$F450&lt;='2016 Overview'!$C$6),'2016 Overview'!$A$6,IF(AND($F450&gt;='2016 Overview'!$B$5,$F450&lt;='2016 Overview'!$C$5),'2016 Overview'!$A$5,))))))))))))))</f>
        <v>I</v>
      </c>
      <c r="C450" s="35" t="s">
        <v>148</v>
      </c>
      <c r="D450" s="26"/>
      <c r="E450" s="35" t="s">
        <v>146</v>
      </c>
      <c r="F450" s="44">
        <v>100000</v>
      </c>
      <c r="G450" s="36">
        <f>H450/F450</f>
        <v>0.3333333</v>
      </c>
      <c r="H450" s="44">
        <v>33333.33</v>
      </c>
      <c r="I450" s="44"/>
      <c r="J450" s="57">
        <v>-2500</v>
      </c>
      <c r="K450" s="44">
        <v>30833.33</v>
      </c>
      <c r="L450" s="43">
        <v>42075</v>
      </c>
      <c r="M450" s="28">
        <v>42156</v>
      </c>
      <c r="N450" s="37">
        <f>M450-L450</f>
        <v>81</v>
      </c>
      <c r="O450" s="38">
        <f>K450/N450</f>
        <v>380.65839506172841</v>
      </c>
    </row>
    <row r="451" spans="1:15" x14ac:dyDescent="0.25">
      <c r="A451" s="35">
        <v>2015</v>
      </c>
      <c r="B451" s="26" t="str">
        <f>IF(AND($F451&gt;='2016 Overview'!$B$18,$F451&lt;='2016 Overview'!$C$18),'2016 Overview'!$A$18,IF(AND($F451&gt;='2016 Overview'!$B$17,$F451&lt;='2016 Overview'!$C$17),'2016 Overview'!$A$17, IF(AND($F451&gt;='2016 Overview'!$B$16,$F451&lt;='2016 Overview'!$C$16),'2016 Overview'!$A$16, IF(AND($F451&gt;='2016 Overview'!$B$15,$F451&lt;='2016 Overview'!$C$15),'2016 Overview'!$A$15, IF(AND($F451&gt;='2016 Overview'!$B$14,$F451&lt;='2016 Overview'!$C$14),'2016 Overview'!$A$14, IF(AND($F451&gt;='2016 Overview'!$B$13,$F451&lt;='2016 Overview'!$C$13),'2016 Overview'!$A$13, IF(AND($F451&gt;='2016 Overview'!$B$12,$F451&lt;='2016 Overview'!$C$12),'2016 Overview'!$A$12,IF(AND($F451&gt;='2016 Overview'!$B$11,$F451&lt;='2016 Overview'!$C$11),'2016 Overview'!$A$11,IF(AND($F451&gt;='2016 Overview'!$B$10,$F451&lt;='2016 Overview'!$C$10),'2016 Overview'!$A$10,IF(AND($F451&gt;='2016 Overview'!$B$9,$F451&lt;='2016 Overview'!$C$9),'2016 Overview'!$A$9,IF(AND($F451&gt;='2016 Overview'!$B$8,$F451&lt;='2016 Overview'!$C$8),'2016 Overview'!$A$7,IF(AND($F451&gt;='2016 Overview'!$B$7,$F451&lt;='2016 Overview'!$C$7),'2016 Overview'!$A$7,IF(AND($F451&gt;='2016 Overview'!$B$6,$F451&lt;='2016 Overview'!$C$6),'2016 Overview'!$A$6,IF(AND($F451&gt;='2016 Overview'!$B$5,$F451&lt;='2016 Overview'!$C$5),'2016 Overview'!$A$5,))))))))))))))</f>
        <v>I</v>
      </c>
      <c r="C451" s="35" t="s">
        <v>148</v>
      </c>
      <c r="D451" s="26"/>
      <c r="E451" s="35" t="s">
        <v>146</v>
      </c>
      <c r="F451" s="44">
        <v>100000</v>
      </c>
      <c r="G451" s="36">
        <f>H451/F451</f>
        <v>0.3333333</v>
      </c>
      <c r="H451" s="44">
        <v>33333.33</v>
      </c>
      <c r="I451" s="44"/>
      <c r="J451" s="57">
        <v>0</v>
      </c>
      <c r="K451" s="44">
        <v>33333.33</v>
      </c>
      <c r="L451" s="43">
        <v>42137</v>
      </c>
      <c r="M451" s="28">
        <v>42156</v>
      </c>
      <c r="N451" s="37">
        <f>M451-L451</f>
        <v>19</v>
      </c>
      <c r="O451" s="38">
        <f>K451/N451</f>
        <v>1754.3857894736843</v>
      </c>
    </row>
    <row r="452" spans="1:15" x14ac:dyDescent="0.25">
      <c r="A452" s="35">
        <v>2015</v>
      </c>
      <c r="B452" s="26" t="str">
        <f>IF(AND($F452&gt;='2016 Overview'!$B$18,$F452&lt;='2016 Overview'!$C$18),'2016 Overview'!$A$18,IF(AND($F452&gt;='2016 Overview'!$B$17,$F452&lt;='2016 Overview'!$C$17),'2016 Overview'!$A$17, IF(AND($F452&gt;='2016 Overview'!$B$16,$F452&lt;='2016 Overview'!$C$16),'2016 Overview'!$A$16, IF(AND($F452&gt;='2016 Overview'!$B$15,$F452&lt;='2016 Overview'!$C$15),'2016 Overview'!$A$15, IF(AND($F452&gt;='2016 Overview'!$B$14,$F452&lt;='2016 Overview'!$C$14),'2016 Overview'!$A$14, IF(AND($F452&gt;='2016 Overview'!$B$13,$F452&lt;='2016 Overview'!$C$13),'2016 Overview'!$A$13, IF(AND($F452&gt;='2016 Overview'!$B$12,$F452&lt;='2016 Overview'!$C$12),'2016 Overview'!$A$12,IF(AND($F452&gt;='2016 Overview'!$B$11,$F452&lt;='2016 Overview'!$C$11),'2016 Overview'!$A$11,IF(AND($F452&gt;='2016 Overview'!$B$10,$F452&lt;='2016 Overview'!$C$10),'2016 Overview'!$A$10,IF(AND($F452&gt;='2016 Overview'!$B$9,$F452&lt;='2016 Overview'!$C$9),'2016 Overview'!$A$9,IF(AND($F452&gt;='2016 Overview'!$B$8,$F452&lt;='2016 Overview'!$C$8),'2016 Overview'!$A$7,IF(AND($F452&gt;='2016 Overview'!$B$7,$F452&lt;='2016 Overview'!$C$7),'2016 Overview'!$A$7,IF(AND($F452&gt;='2016 Overview'!$B$6,$F452&lt;='2016 Overview'!$C$6),'2016 Overview'!$A$6,IF(AND($F452&gt;='2016 Overview'!$B$5,$F452&lt;='2016 Overview'!$C$5),'2016 Overview'!$A$5,))))))))))))))</f>
        <v>I</v>
      </c>
      <c r="C452" s="35" t="s">
        <v>148</v>
      </c>
      <c r="D452" s="26"/>
      <c r="E452" s="35" t="s">
        <v>146</v>
      </c>
      <c r="F452" s="44">
        <v>100000</v>
      </c>
      <c r="G452" s="36">
        <f>H452/F452</f>
        <v>0.3333333</v>
      </c>
      <c r="H452" s="44">
        <v>33333.33</v>
      </c>
      <c r="I452" s="44"/>
      <c r="J452" s="57">
        <v>0</v>
      </c>
      <c r="K452" s="44">
        <v>33333.33</v>
      </c>
      <c r="L452" s="43">
        <v>41949</v>
      </c>
      <c r="M452" s="28">
        <v>42156</v>
      </c>
      <c r="N452" s="37">
        <f>M452-L452</f>
        <v>207</v>
      </c>
      <c r="O452" s="38">
        <f>K452/N452</f>
        <v>161.03057971014493</v>
      </c>
    </row>
    <row r="453" spans="1:15" x14ac:dyDescent="0.25">
      <c r="A453" s="35">
        <v>2015</v>
      </c>
      <c r="B453" s="26" t="str">
        <f>IF(AND($F453&gt;='2016 Overview'!$B$18,$F453&lt;='2016 Overview'!$C$18),'2016 Overview'!$A$18,IF(AND($F453&gt;='2016 Overview'!$B$17,$F453&lt;='2016 Overview'!$C$17),'2016 Overview'!$A$17, IF(AND($F453&gt;='2016 Overview'!$B$16,$F453&lt;='2016 Overview'!$C$16),'2016 Overview'!$A$16, IF(AND($F453&gt;='2016 Overview'!$B$15,$F453&lt;='2016 Overview'!$C$15),'2016 Overview'!$A$15, IF(AND($F453&gt;='2016 Overview'!$B$14,$F453&lt;='2016 Overview'!$C$14),'2016 Overview'!$A$14, IF(AND($F453&gt;='2016 Overview'!$B$13,$F453&lt;='2016 Overview'!$C$13),'2016 Overview'!$A$13, IF(AND($F453&gt;='2016 Overview'!$B$12,$F453&lt;='2016 Overview'!$C$12),'2016 Overview'!$A$12,IF(AND($F453&gt;='2016 Overview'!$B$11,$F453&lt;='2016 Overview'!$C$11),'2016 Overview'!$A$11,IF(AND($F453&gt;='2016 Overview'!$B$10,$F453&lt;='2016 Overview'!$C$10),'2016 Overview'!$A$10,IF(AND($F453&gt;='2016 Overview'!$B$9,$F453&lt;='2016 Overview'!$C$9),'2016 Overview'!$A$9,IF(AND($F453&gt;='2016 Overview'!$B$8,$F453&lt;='2016 Overview'!$C$8),'2016 Overview'!$A$7,IF(AND($F453&gt;='2016 Overview'!$B$7,$F453&lt;='2016 Overview'!$C$7),'2016 Overview'!$A$7,IF(AND($F453&gt;='2016 Overview'!$B$6,$F453&lt;='2016 Overview'!$C$6),'2016 Overview'!$A$6,IF(AND($F453&gt;='2016 Overview'!$B$5,$F453&lt;='2016 Overview'!$C$5),'2016 Overview'!$A$5,))))))))))))))</f>
        <v>I</v>
      </c>
      <c r="C453" s="35" t="s">
        <v>148</v>
      </c>
      <c r="D453" s="26"/>
      <c r="E453" s="35" t="s">
        <v>146</v>
      </c>
      <c r="F453" s="44">
        <v>100000</v>
      </c>
      <c r="G453" s="36">
        <f>H453/F453</f>
        <v>0.3333333</v>
      </c>
      <c r="H453" s="44">
        <v>33333.33</v>
      </c>
      <c r="I453" s="44"/>
      <c r="J453" s="57">
        <v>0</v>
      </c>
      <c r="K453" s="44">
        <v>33333.33</v>
      </c>
      <c r="L453" s="43">
        <v>41054</v>
      </c>
      <c r="M453" s="28">
        <v>42156</v>
      </c>
      <c r="N453" s="37">
        <f>M453-L453</f>
        <v>1102</v>
      </c>
      <c r="O453" s="38">
        <f>K453/N453</f>
        <v>30.248030852994557</v>
      </c>
    </row>
    <row r="454" spans="1:15" x14ac:dyDescent="0.25">
      <c r="A454" s="35">
        <v>2015</v>
      </c>
      <c r="B454" s="26" t="str">
        <f>IF(AND($F454&gt;='2016 Overview'!$B$18,$F454&lt;='2016 Overview'!$C$18),'2016 Overview'!$A$18,IF(AND($F454&gt;='2016 Overview'!$B$17,$F454&lt;='2016 Overview'!$C$17),'2016 Overview'!$A$17, IF(AND($F454&gt;='2016 Overview'!$B$16,$F454&lt;='2016 Overview'!$C$16),'2016 Overview'!$A$16, IF(AND($F454&gt;='2016 Overview'!$B$15,$F454&lt;='2016 Overview'!$C$15),'2016 Overview'!$A$15, IF(AND($F454&gt;='2016 Overview'!$B$14,$F454&lt;='2016 Overview'!$C$14),'2016 Overview'!$A$14, IF(AND($F454&gt;='2016 Overview'!$B$13,$F454&lt;='2016 Overview'!$C$13),'2016 Overview'!$A$13, IF(AND($F454&gt;='2016 Overview'!$B$12,$F454&lt;='2016 Overview'!$C$12),'2016 Overview'!$A$12,IF(AND($F454&gt;='2016 Overview'!$B$11,$F454&lt;='2016 Overview'!$C$11),'2016 Overview'!$A$11,IF(AND($F454&gt;='2016 Overview'!$B$10,$F454&lt;='2016 Overview'!$C$10),'2016 Overview'!$A$10,IF(AND($F454&gt;='2016 Overview'!$B$9,$F454&lt;='2016 Overview'!$C$9),'2016 Overview'!$A$9,IF(AND($F454&gt;='2016 Overview'!$B$8,$F454&lt;='2016 Overview'!$C$8),'2016 Overview'!$A$7,IF(AND($F454&gt;='2016 Overview'!$B$7,$F454&lt;='2016 Overview'!$C$7),'2016 Overview'!$A$7,IF(AND($F454&gt;='2016 Overview'!$B$6,$F454&lt;='2016 Overview'!$C$6),'2016 Overview'!$A$6,IF(AND($F454&gt;='2016 Overview'!$B$5,$F454&lt;='2016 Overview'!$C$5),'2016 Overview'!$A$5,))))))))))))))</f>
        <v>I</v>
      </c>
      <c r="C454" s="35" t="s">
        <v>148</v>
      </c>
      <c r="D454" s="26"/>
      <c r="E454" s="35" t="s">
        <v>146</v>
      </c>
      <c r="F454" s="44">
        <v>100000</v>
      </c>
      <c r="G454" s="36">
        <f>H454/F454</f>
        <v>0.3333333</v>
      </c>
      <c r="H454" s="44">
        <v>33333.33</v>
      </c>
      <c r="I454" s="44"/>
      <c r="J454" s="57">
        <v>0</v>
      </c>
      <c r="K454" s="44">
        <v>33333.33</v>
      </c>
      <c r="L454" s="43">
        <v>41444</v>
      </c>
      <c r="M454" s="28">
        <v>42156</v>
      </c>
      <c r="N454" s="37">
        <f>M454-L454</f>
        <v>712</v>
      </c>
      <c r="O454" s="38">
        <f>K454/N454</f>
        <v>46.816474719101123</v>
      </c>
    </row>
    <row r="455" spans="1:15" x14ac:dyDescent="0.25">
      <c r="A455" s="35">
        <v>2015</v>
      </c>
      <c r="B455" s="26" t="str">
        <f>IF(AND($F455&gt;='2016 Overview'!$B$18,$F455&lt;='2016 Overview'!$C$18),'2016 Overview'!$A$18,IF(AND($F455&gt;='2016 Overview'!$B$17,$F455&lt;='2016 Overview'!$C$17),'2016 Overview'!$A$17, IF(AND($F455&gt;='2016 Overview'!$B$16,$F455&lt;='2016 Overview'!$C$16),'2016 Overview'!$A$16, IF(AND($F455&gt;='2016 Overview'!$B$15,$F455&lt;='2016 Overview'!$C$15),'2016 Overview'!$A$15, IF(AND($F455&gt;='2016 Overview'!$B$14,$F455&lt;='2016 Overview'!$C$14),'2016 Overview'!$A$14, IF(AND($F455&gt;='2016 Overview'!$B$13,$F455&lt;='2016 Overview'!$C$13),'2016 Overview'!$A$13, IF(AND($F455&gt;='2016 Overview'!$B$12,$F455&lt;='2016 Overview'!$C$12),'2016 Overview'!$A$12,IF(AND($F455&gt;='2016 Overview'!$B$11,$F455&lt;='2016 Overview'!$C$11),'2016 Overview'!$A$11,IF(AND($F455&gt;='2016 Overview'!$B$10,$F455&lt;='2016 Overview'!$C$10),'2016 Overview'!$A$10,IF(AND($F455&gt;='2016 Overview'!$B$9,$F455&lt;='2016 Overview'!$C$9),'2016 Overview'!$A$9,IF(AND($F455&gt;='2016 Overview'!$B$8,$F455&lt;='2016 Overview'!$C$8),'2016 Overview'!$A$7,IF(AND($F455&gt;='2016 Overview'!$B$7,$F455&lt;='2016 Overview'!$C$7),'2016 Overview'!$A$7,IF(AND($F455&gt;='2016 Overview'!$B$6,$F455&lt;='2016 Overview'!$C$6),'2016 Overview'!$A$6,IF(AND($F455&gt;='2016 Overview'!$B$5,$F455&lt;='2016 Overview'!$C$5),'2016 Overview'!$A$5,))))))))))))))</f>
        <v>I</v>
      </c>
      <c r="C455" s="35" t="s">
        <v>148</v>
      </c>
      <c r="D455" s="45"/>
      <c r="E455" s="35" t="s">
        <v>146</v>
      </c>
      <c r="F455" s="47">
        <v>100000</v>
      </c>
      <c r="G455" s="36">
        <f>H455/F455</f>
        <v>0.3333333</v>
      </c>
      <c r="H455" s="47">
        <v>33333.33</v>
      </c>
      <c r="I455" s="47"/>
      <c r="J455" s="58">
        <v>0</v>
      </c>
      <c r="K455" s="44">
        <v>33333.33</v>
      </c>
      <c r="L455" s="46">
        <v>41925</v>
      </c>
      <c r="M455" s="28">
        <v>42156</v>
      </c>
      <c r="N455" s="37">
        <f>M455-L455</f>
        <v>231</v>
      </c>
      <c r="O455" s="38">
        <f>K455/N455</f>
        <v>144.30012987012987</v>
      </c>
    </row>
    <row r="456" spans="1:15" x14ac:dyDescent="0.25">
      <c r="A456" s="35">
        <v>2015</v>
      </c>
      <c r="B456" s="26" t="str">
        <f>IF(AND($F456&gt;='2016 Overview'!$B$18,$F456&lt;='2016 Overview'!$C$18),'2016 Overview'!$A$18,IF(AND($F456&gt;='2016 Overview'!$B$17,$F456&lt;='2016 Overview'!$C$17),'2016 Overview'!$A$17, IF(AND($F456&gt;='2016 Overview'!$B$16,$F456&lt;='2016 Overview'!$C$16),'2016 Overview'!$A$16, IF(AND($F456&gt;='2016 Overview'!$B$15,$F456&lt;='2016 Overview'!$C$15),'2016 Overview'!$A$15, IF(AND($F456&gt;='2016 Overview'!$B$14,$F456&lt;='2016 Overview'!$C$14),'2016 Overview'!$A$14, IF(AND($F456&gt;='2016 Overview'!$B$13,$F456&lt;='2016 Overview'!$C$13),'2016 Overview'!$A$13, IF(AND($F456&gt;='2016 Overview'!$B$12,$F456&lt;='2016 Overview'!$C$12),'2016 Overview'!$A$12,IF(AND($F456&gt;='2016 Overview'!$B$11,$F456&lt;='2016 Overview'!$C$11),'2016 Overview'!$A$11,IF(AND($F456&gt;='2016 Overview'!$B$10,$F456&lt;='2016 Overview'!$C$10),'2016 Overview'!$A$10,IF(AND($F456&gt;='2016 Overview'!$B$9,$F456&lt;='2016 Overview'!$C$9),'2016 Overview'!$A$9,IF(AND($F456&gt;='2016 Overview'!$B$8,$F456&lt;='2016 Overview'!$C$8),'2016 Overview'!$A$7,IF(AND($F456&gt;='2016 Overview'!$B$7,$F456&lt;='2016 Overview'!$C$7),'2016 Overview'!$A$7,IF(AND($F456&gt;='2016 Overview'!$B$6,$F456&lt;='2016 Overview'!$C$6),'2016 Overview'!$A$6,IF(AND($F456&gt;='2016 Overview'!$B$5,$F456&lt;='2016 Overview'!$C$5),'2016 Overview'!$A$5,))))))))))))))</f>
        <v>I</v>
      </c>
      <c r="C456" s="35" t="s">
        <v>148</v>
      </c>
      <c r="D456" s="26"/>
      <c r="E456" s="35" t="s">
        <v>146</v>
      </c>
      <c r="F456" s="44">
        <v>100000</v>
      </c>
      <c r="G456" s="36">
        <f>H456/F456</f>
        <v>0.2</v>
      </c>
      <c r="H456" s="44">
        <v>20000</v>
      </c>
      <c r="I456" s="44"/>
      <c r="J456" s="57">
        <v>0</v>
      </c>
      <c r="K456" s="44">
        <v>20000</v>
      </c>
      <c r="L456" s="43">
        <v>41338</v>
      </c>
      <c r="M456" s="28">
        <v>42156</v>
      </c>
      <c r="N456" s="37">
        <f>M456-L456</f>
        <v>818</v>
      </c>
      <c r="O456" s="38">
        <f>K456/N456</f>
        <v>24.449877750611247</v>
      </c>
    </row>
    <row r="457" spans="1:15" x14ac:dyDescent="0.25">
      <c r="A457" s="35">
        <v>2015</v>
      </c>
      <c r="B457" s="26" t="str">
        <f>IF(AND($F457&gt;='2016 Overview'!$B$18,$F457&lt;='2016 Overview'!$C$18),'2016 Overview'!$A$18,IF(AND($F457&gt;='2016 Overview'!$B$17,$F457&lt;='2016 Overview'!$C$17),'2016 Overview'!$A$17, IF(AND($F457&gt;='2016 Overview'!$B$16,$F457&lt;='2016 Overview'!$C$16),'2016 Overview'!$A$16, IF(AND($F457&gt;='2016 Overview'!$B$15,$F457&lt;='2016 Overview'!$C$15),'2016 Overview'!$A$15, IF(AND($F457&gt;='2016 Overview'!$B$14,$F457&lt;='2016 Overview'!$C$14),'2016 Overview'!$A$14, IF(AND($F457&gt;='2016 Overview'!$B$13,$F457&lt;='2016 Overview'!$C$13),'2016 Overview'!$A$13, IF(AND($F457&gt;='2016 Overview'!$B$12,$F457&lt;='2016 Overview'!$C$12),'2016 Overview'!$A$12,IF(AND($F457&gt;='2016 Overview'!$B$11,$F457&lt;='2016 Overview'!$C$11),'2016 Overview'!$A$11,IF(AND($F457&gt;='2016 Overview'!$B$10,$F457&lt;='2016 Overview'!$C$10),'2016 Overview'!$A$10,IF(AND($F457&gt;='2016 Overview'!$B$9,$F457&lt;='2016 Overview'!$C$9),'2016 Overview'!$A$9,IF(AND($F457&gt;='2016 Overview'!$B$8,$F457&lt;='2016 Overview'!$C$8),'2016 Overview'!$A$7,IF(AND($F457&gt;='2016 Overview'!$B$7,$F457&lt;='2016 Overview'!$C$7),'2016 Overview'!$A$7,IF(AND($F457&gt;='2016 Overview'!$B$6,$F457&lt;='2016 Overview'!$C$6),'2016 Overview'!$A$6,IF(AND($F457&gt;='2016 Overview'!$B$5,$F457&lt;='2016 Overview'!$C$5),'2016 Overview'!$A$5,))))))))))))))</f>
        <v>I</v>
      </c>
      <c r="C457" s="35" t="s">
        <v>148</v>
      </c>
      <c r="D457" s="51" t="s">
        <v>38</v>
      </c>
      <c r="E457" s="35" t="s">
        <v>146</v>
      </c>
      <c r="F457" s="44">
        <v>101067.94</v>
      </c>
      <c r="G457" s="36">
        <f>H457/F457</f>
        <v>0.11111110011740617</v>
      </c>
      <c r="H457" s="44">
        <v>11229.77</v>
      </c>
      <c r="I457" s="44"/>
      <c r="J457" s="57">
        <v>0</v>
      </c>
      <c r="K457" s="44">
        <v>11229.77</v>
      </c>
      <c r="L457" s="43">
        <v>42140</v>
      </c>
      <c r="M457" s="28">
        <v>42156</v>
      </c>
      <c r="N457" s="37">
        <f>M457-L457</f>
        <v>16</v>
      </c>
      <c r="O457" s="38">
        <f>K457/N457</f>
        <v>701.86062500000003</v>
      </c>
    </row>
    <row r="458" spans="1:15" x14ac:dyDescent="0.25">
      <c r="A458" s="35">
        <v>2015</v>
      </c>
      <c r="B458" s="26" t="str">
        <f>IF(AND($F458&gt;='2016 Overview'!$B$18,$F458&lt;='2016 Overview'!$C$18),'2016 Overview'!$A$18,IF(AND($F458&gt;='2016 Overview'!$B$17,$F458&lt;='2016 Overview'!$C$17),'2016 Overview'!$A$17, IF(AND($F458&gt;='2016 Overview'!$B$16,$F458&lt;='2016 Overview'!$C$16),'2016 Overview'!$A$16, IF(AND($F458&gt;='2016 Overview'!$B$15,$F458&lt;='2016 Overview'!$C$15),'2016 Overview'!$A$15, IF(AND($F458&gt;='2016 Overview'!$B$14,$F458&lt;='2016 Overview'!$C$14),'2016 Overview'!$A$14, IF(AND($F458&gt;='2016 Overview'!$B$13,$F458&lt;='2016 Overview'!$C$13),'2016 Overview'!$A$13, IF(AND($F458&gt;='2016 Overview'!$B$12,$F458&lt;='2016 Overview'!$C$12),'2016 Overview'!$A$12,IF(AND($F458&gt;='2016 Overview'!$B$11,$F458&lt;='2016 Overview'!$C$11),'2016 Overview'!$A$11,IF(AND($F458&gt;='2016 Overview'!$B$10,$F458&lt;='2016 Overview'!$C$10),'2016 Overview'!$A$10,IF(AND($F458&gt;='2016 Overview'!$B$9,$F458&lt;='2016 Overview'!$C$9),'2016 Overview'!$A$9,IF(AND($F458&gt;='2016 Overview'!$B$8,$F458&lt;='2016 Overview'!$C$8),'2016 Overview'!$A$7,IF(AND($F458&gt;='2016 Overview'!$B$7,$F458&lt;='2016 Overview'!$C$7),'2016 Overview'!$A$7,IF(AND($F458&gt;='2016 Overview'!$B$6,$F458&lt;='2016 Overview'!$C$6),'2016 Overview'!$A$6,IF(AND($F458&gt;='2016 Overview'!$B$5,$F458&lt;='2016 Overview'!$C$5),'2016 Overview'!$A$5,))))))))))))))</f>
        <v>J</v>
      </c>
      <c r="C458" s="35" t="s">
        <v>148</v>
      </c>
      <c r="D458" s="26"/>
      <c r="E458" s="35" t="s">
        <v>146</v>
      </c>
      <c r="F458" s="44">
        <v>98270.56</v>
      </c>
      <c r="G458" s="36">
        <f>H458/F458</f>
        <v>0.33333319765349867</v>
      </c>
      <c r="H458" s="44">
        <v>32756.84</v>
      </c>
      <c r="I458" s="44"/>
      <c r="J458" s="57">
        <v>0</v>
      </c>
      <c r="K458" s="44">
        <v>32756.84</v>
      </c>
      <c r="L458" s="43">
        <v>40570</v>
      </c>
      <c r="M458" s="28">
        <v>42156</v>
      </c>
      <c r="N458" s="37">
        <f>M458-L458</f>
        <v>1586</v>
      </c>
      <c r="O458" s="38">
        <f>K458/N458</f>
        <v>20.653745271122322</v>
      </c>
    </row>
    <row r="459" spans="1:15" x14ac:dyDescent="0.25">
      <c r="A459" s="35">
        <v>2015</v>
      </c>
      <c r="B459" s="26" t="str">
        <f>IF(AND($F459&gt;='2016 Overview'!$B$18,$F459&lt;='2016 Overview'!$C$18),'2016 Overview'!$A$18,IF(AND($F459&gt;='2016 Overview'!$B$17,$F459&lt;='2016 Overview'!$C$17),'2016 Overview'!$A$17, IF(AND($F459&gt;='2016 Overview'!$B$16,$F459&lt;='2016 Overview'!$C$16),'2016 Overview'!$A$16, IF(AND($F459&gt;='2016 Overview'!$B$15,$F459&lt;='2016 Overview'!$C$15),'2016 Overview'!$A$15, IF(AND($F459&gt;='2016 Overview'!$B$14,$F459&lt;='2016 Overview'!$C$14),'2016 Overview'!$A$14, IF(AND($F459&gt;='2016 Overview'!$B$13,$F459&lt;='2016 Overview'!$C$13),'2016 Overview'!$A$13, IF(AND($F459&gt;='2016 Overview'!$B$12,$F459&lt;='2016 Overview'!$C$12),'2016 Overview'!$A$12,IF(AND($F459&gt;='2016 Overview'!$B$11,$F459&lt;='2016 Overview'!$C$11),'2016 Overview'!$A$11,IF(AND($F459&gt;='2016 Overview'!$B$10,$F459&lt;='2016 Overview'!$C$10),'2016 Overview'!$A$10,IF(AND($F459&gt;='2016 Overview'!$B$9,$F459&lt;='2016 Overview'!$C$9),'2016 Overview'!$A$9,IF(AND($F459&gt;='2016 Overview'!$B$8,$F459&lt;='2016 Overview'!$C$8),'2016 Overview'!$A$7,IF(AND($F459&gt;='2016 Overview'!$B$7,$F459&lt;='2016 Overview'!$C$7),'2016 Overview'!$A$7,IF(AND($F459&gt;='2016 Overview'!$B$6,$F459&lt;='2016 Overview'!$C$6),'2016 Overview'!$A$6,IF(AND($F459&gt;='2016 Overview'!$B$5,$F459&lt;='2016 Overview'!$C$5),'2016 Overview'!$A$5,))))))))))))))</f>
        <v>J</v>
      </c>
      <c r="C459" s="35" t="s">
        <v>148</v>
      </c>
      <c r="D459" s="26"/>
      <c r="E459" s="35" t="s">
        <v>146</v>
      </c>
      <c r="F459" s="44">
        <v>95000</v>
      </c>
      <c r="G459" s="36">
        <f>H459/F459</f>
        <v>0.33333326315789474</v>
      </c>
      <c r="H459" s="44">
        <v>31666.66</v>
      </c>
      <c r="I459" s="44"/>
      <c r="J459" s="57">
        <v>-3333.33</v>
      </c>
      <c r="K459" s="44">
        <v>28333.33</v>
      </c>
      <c r="L459" s="43">
        <v>41086</v>
      </c>
      <c r="M459" s="28">
        <v>42156</v>
      </c>
      <c r="N459" s="37">
        <f>M459-L459</f>
        <v>1070</v>
      </c>
      <c r="O459" s="38">
        <f>K459/N459</f>
        <v>26.479747663551404</v>
      </c>
    </row>
    <row r="460" spans="1:15" x14ac:dyDescent="0.25">
      <c r="A460" s="35">
        <v>2015</v>
      </c>
      <c r="B460" s="26" t="str">
        <f>IF(AND($F460&gt;='2016 Overview'!$B$18,$F460&lt;='2016 Overview'!$C$18),'2016 Overview'!$A$18,IF(AND($F460&gt;='2016 Overview'!$B$17,$F460&lt;='2016 Overview'!$C$17),'2016 Overview'!$A$17, IF(AND($F460&gt;='2016 Overview'!$B$16,$F460&lt;='2016 Overview'!$C$16),'2016 Overview'!$A$16, IF(AND($F460&gt;='2016 Overview'!$B$15,$F460&lt;='2016 Overview'!$C$15),'2016 Overview'!$A$15, IF(AND($F460&gt;='2016 Overview'!$B$14,$F460&lt;='2016 Overview'!$C$14),'2016 Overview'!$A$14, IF(AND($F460&gt;='2016 Overview'!$B$13,$F460&lt;='2016 Overview'!$C$13),'2016 Overview'!$A$13, IF(AND($F460&gt;='2016 Overview'!$B$12,$F460&lt;='2016 Overview'!$C$12),'2016 Overview'!$A$12,IF(AND($F460&gt;='2016 Overview'!$B$11,$F460&lt;='2016 Overview'!$C$11),'2016 Overview'!$A$11,IF(AND($F460&gt;='2016 Overview'!$B$10,$F460&lt;='2016 Overview'!$C$10),'2016 Overview'!$A$10,IF(AND($F460&gt;='2016 Overview'!$B$9,$F460&lt;='2016 Overview'!$C$9),'2016 Overview'!$A$9,IF(AND($F460&gt;='2016 Overview'!$B$8,$F460&lt;='2016 Overview'!$C$8),'2016 Overview'!$A$7,IF(AND($F460&gt;='2016 Overview'!$B$7,$F460&lt;='2016 Overview'!$C$7),'2016 Overview'!$A$7,IF(AND($F460&gt;='2016 Overview'!$B$6,$F460&lt;='2016 Overview'!$C$6),'2016 Overview'!$A$6,IF(AND($F460&gt;='2016 Overview'!$B$5,$F460&lt;='2016 Overview'!$C$5),'2016 Overview'!$A$5,))))))))))))))</f>
        <v>J</v>
      </c>
      <c r="C460" s="35" t="s">
        <v>148</v>
      </c>
      <c r="D460" s="26"/>
      <c r="E460" s="35" t="s">
        <v>146</v>
      </c>
      <c r="F460" s="44">
        <v>78000</v>
      </c>
      <c r="G460" s="36">
        <f>H460/F460</f>
        <v>0.4</v>
      </c>
      <c r="H460" s="44">
        <v>31200</v>
      </c>
      <c r="I460" s="44"/>
      <c r="J460" s="57">
        <v>-1000</v>
      </c>
      <c r="K460" s="44">
        <v>30200</v>
      </c>
      <c r="L460" s="43">
        <v>41858</v>
      </c>
      <c r="M460" s="28">
        <v>42156</v>
      </c>
      <c r="N460" s="37">
        <f>M460-L460</f>
        <v>298</v>
      </c>
      <c r="O460" s="38">
        <f>K460/N460</f>
        <v>101.34228187919463</v>
      </c>
    </row>
    <row r="461" spans="1:15" x14ac:dyDescent="0.25">
      <c r="A461" s="35">
        <v>2015</v>
      </c>
      <c r="B461" s="26" t="str">
        <f>IF(AND($F461&gt;='2016 Overview'!$B$18,$F461&lt;='2016 Overview'!$C$18),'2016 Overview'!$A$18,IF(AND($F461&gt;='2016 Overview'!$B$17,$F461&lt;='2016 Overview'!$C$17),'2016 Overview'!$A$17, IF(AND($F461&gt;='2016 Overview'!$B$16,$F461&lt;='2016 Overview'!$C$16),'2016 Overview'!$A$16, IF(AND($F461&gt;='2016 Overview'!$B$15,$F461&lt;='2016 Overview'!$C$15),'2016 Overview'!$A$15, IF(AND($F461&gt;='2016 Overview'!$B$14,$F461&lt;='2016 Overview'!$C$14),'2016 Overview'!$A$14, IF(AND($F461&gt;='2016 Overview'!$B$13,$F461&lt;='2016 Overview'!$C$13),'2016 Overview'!$A$13, IF(AND($F461&gt;='2016 Overview'!$B$12,$F461&lt;='2016 Overview'!$C$12),'2016 Overview'!$A$12,IF(AND($F461&gt;='2016 Overview'!$B$11,$F461&lt;='2016 Overview'!$C$11),'2016 Overview'!$A$11,IF(AND($F461&gt;='2016 Overview'!$B$10,$F461&lt;='2016 Overview'!$C$10),'2016 Overview'!$A$10,IF(AND($F461&gt;='2016 Overview'!$B$9,$F461&lt;='2016 Overview'!$C$9),'2016 Overview'!$A$9,IF(AND($F461&gt;='2016 Overview'!$B$8,$F461&lt;='2016 Overview'!$C$8),'2016 Overview'!$A$7,IF(AND($F461&gt;='2016 Overview'!$B$7,$F461&lt;='2016 Overview'!$C$7),'2016 Overview'!$A$7,IF(AND($F461&gt;='2016 Overview'!$B$6,$F461&lt;='2016 Overview'!$C$6),'2016 Overview'!$A$6,IF(AND($F461&gt;='2016 Overview'!$B$5,$F461&lt;='2016 Overview'!$C$5),'2016 Overview'!$A$5,))))))))))))))</f>
        <v>J</v>
      </c>
      <c r="C461" s="35" t="s">
        <v>148</v>
      </c>
      <c r="D461" s="26"/>
      <c r="E461" s="35" t="s">
        <v>146</v>
      </c>
      <c r="F461" s="44">
        <v>83510.880000000005</v>
      </c>
      <c r="G461" s="36">
        <f>H461/F461</f>
        <v>0.33333333333333331</v>
      </c>
      <c r="H461" s="44">
        <v>27836.959999999999</v>
      </c>
      <c r="I461" s="44"/>
      <c r="J461" s="57">
        <v>0</v>
      </c>
      <c r="K461" s="44">
        <v>27836.959999999999</v>
      </c>
      <c r="L461" s="43">
        <v>41337</v>
      </c>
      <c r="M461" s="28">
        <v>42156</v>
      </c>
      <c r="N461" s="37">
        <f>M461-L461</f>
        <v>819</v>
      </c>
      <c r="O461" s="38">
        <f>K461/N461</f>
        <v>33.988962148962145</v>
      </c>
    </row>
    <row r="462" spans="1:15" x14ac:dyDescent="0.25">
      <c r="A462" s="35">
        <v>2015</v>
      </c>
      <c r="B462" s="26" t="str">
        <f>IF(AND($F462&gt;='2016 Overview'!$B$18,$F462&lt;='2016 Overview'!$C$18),'2016 Overview'!$A$18,IF(AND($F462&gt;='2016 Overview'!$B$17,$F462&lt;='2016 Overview'!$C$17),'2016 Overview'!$A$17, IF(AND($F462&gt;='2016 Overview'!$B$16,$F462&lt;='2016 Overview'!$C$16),'2016 Overview'!$A$16, IF(AND($F462&gt;='2016 Overview'!$B$15,$F462&lt;='2016 Overview'!$C$15),'2016 Overview'!$A$15, IF(AND($F462&gt;='2016 Overview'!$B$14,$F462&lt;='2016 Overview'!$C$14),'2016 Overview'!$A$14, IF(AND($F462&gt;='2016 Overview'!$B$13,$F462&lt;='2016 Overview'!$C$13),'2016 Overview'!$A$13, IF(AND($F462&gt;='2016 Overview'!$B$12,$F462&lt;='2016 Overview'!$C$12),'2016 Overview'!$A$12,IF(AND($F462&gt;='2016 Overview'!$B$11,$F462&lt;='2016 Overview'!$C$11),'2016 Overview'!$A$11,IF(AND($F462&gt;='2016 Overview'!$B$10,$F462&lt;='2016 Overview'!$C$10),'2016 Overview'!$A$10,IF(AND($F462&gt;='2016 Overview'!$B$9,$F462&lt;='2016 Overview'!$C$9),'2016 Overview'!$A$9,IF(AND($F462&gt;='2016 Overview'!$B$8,$F462&lt;='2016 Overview'!$C$8),'2016 Overview'!$A$7,IF(AND($F462&gt;='2016 Overview'!$B$7,$F462&lt;='2016 Overview'!$C$7),'2016 Overview'!$A$7,IF(AND($F462&gt;='2016 Overview'!$B$6,$F462&lt;='2016 Overview'!$C$6),'2016 Overview'!$A$6,IF(AND($F462&gt;='2016 Overview'!$B$5,$F462&lt;='2016 Overview'!$C$5),'2016 Overview'!$A$5,))))))))))))))</f>
        <v>J</v>
      </c>
      <c r="C462" s="35" t="s">
        <v>148</v>
      </c>
      <c r="D462" s="26"/>
      <c r="E462" s="35" t="s">
        <v>146</v>
      </c>
      <c r="F462" s="44">
        <v>80000</v>
      </c>
      <c r="G462" s="36">
        <f>H462/F462</f>
        <v>0.33333325000000003</v>
      </c>
      <c r="H462" s="44">
        <v>26666.66</v>
      </c>
      <c r="I462" s="44"/>
      <c r="J462" s="57">
        <v>0</v>
      </c>
      <c r="K462" s="44">
        <v>26666.66</v>
      </c>
      <c r="L462" s="43">
        <v>41591</v>
      </c>
      <c r="M462" s="28">
        <v>42156</v>
      </c>
      <c r="N462" s="37">
        <f>M462-L462</f>
        <v>565</v>
      </c>
      <c r="O462" s="38">
        <f>K462/N462</f>
        <v>47.197628318584073</v>
      </c>
    </row>
    <row r="463" spans="1:15" x14ac:dyDescent="0.25">
      <c r="A463" s="35">
        <v>2015</v>
      </c>
      <c r="B463" s="26" t="str">
        <f>IF(AND($F463&gt;='2016 Overview'!$B$18,$F463&lt;='2016 Overview'!$C$18),'2016 Overview'!$A$18,IF(AND($F463&gt;='2016 Overview'!$B$17,$F463&lt;='2016 Overview'!$C$17),'2016 Overview'!$A$17, IF(AND($F463&gt;='2016 Overview'!$B$16,$F463&lt;='2016 Overview'!$C$16),'2016 Overview'!$A$16, IF(AND($F463&gt;='2016 Overview'!$B$15,$F463&lt;='2016 Overview'!$C$15),'2016 Overview'!$A$15, IF(AND($F463&gt;='2016 Overview'!$B$14,$F463&lt;='2016 Overview'!$C$14),'2016 Overview'!$A$14, IF(AND($F463&gt;='2016 Overview'!$B$13,$F463&lt;='2016 Overview'!$C$13),'2016 Overview'!$A$13, IF(AND($F463&gt;='2016 Overview'!$B$12,$F463&lt;='2016 Overview'!$C$12),'2016 Overview'!$A$12,IF(AND($F463&gt;='2016 Overview'!$B$11,$F463&lt;='2016 Overview'!$C$11),'2016 Overview'!$A$11,IF(AND($F463&gt;='2016 Overview'!$B$10,$F463&lt;='2016 Overview'!$C$10),'2016 Overview'!$A$10,IF(AND($F463&gt;='2016 Overview'!$B$9,$F463&lt;='2016 Overview'!$C$9),'2016 Overview'!$A$9,IF(AND($F463&gt;='2016 Overview'!$B$8,$F463&lt;='2016 Overview'!$C$8),'2016 Overview'!$A$7,IF(AND($F463&gt;='2016 Overview'!$B$7,$F463&lt;='2016 Overview'!$C$7),'2016 Overview'!$A$7,IF(AND($F463&gt;='2016 Overview'!$B$6,$F463&lt;='2016 Overview'!$C$6),'2016 Overview'!$A$6,IF(AND($F463&gt;='2016 Overview'!$B$5,$F463&lt;='2016 Overview'!$C$5),'2016 Overview'!$A$5,))))))))))))))</f>
        <v>J</v>
      </c>
      <c r="C463" s="35" t="s">
        <v>148</v>
      </c>
      <c r="D463" s="26"/>
      <c r="E463" s="35" t="s">
        <v>146</v>
      </c>
      <c r="F463" s="44">
        <v>80000</v>
      </c>
      <c r="G463" s="36">
        <f>H463/F463</f>
        <v>0.33333325000000003</v>
      </c>
      <c r="H463" s="44">
        <v>26666.66</v>
      </c>
      <c r="I463" s="44"/>
      <c r="J463" s="57">
        <v>0</v>
      </c>
      <c r="K463" s="44">
        <v>26666.66</v>
      </c>
      <c r="L463" s="43">
        <v>41270</v>
      </c>
      <c r="M463" s="28">
        <v>42156</v>
      </c>
      <c r="N463" s="37">
        <f>M463-L463</f>
        <v>886</v>
      </c>
      <c r="O463" s="38">
        <f>K463/N463</f>
        <v>30.097810383747177</v>
      </c>
    </row>
    <row r="464" spans="1:15" x14ac:dyDescent="0.25">
      <c r="A464" s="35">
        <v>2015</v>
      </c>
      <c r="B464" s="26" t="str">
        <f>IF(AND($F464&gt;='2016 Overview'!$B$18,$F464&lt;='2016 Overview'!$C$18),'2016 Overview'!$A$18,IF(AND($F464&gt;='2016 Overview'!$B$17,$F464&lt;='2016 Overview'!$C$17),'2016 Overview'!$A$17, IF(AND($F464&gt;='2016 Overview'!$B$16,$F464&lt;='2016 Overview'!$C$16),'2016 Overview'!$A$16, IF(AND($F464&gt;='2016 Overview'!$B$15,$F464&lt;='2016 Overview'!$C$15),'2016 Overview'!$A$15, IF(AND($F464&gt;='2016 Overview'!$B$14,$F464&lt;='2016 Overview'!$C$14),'2016 Overview'!$A$14, IF(AND($F464&gt;='2016 Overview'!$B$13,$F464&lt;='2016 Overview'!$C$13),'2016 Overview'!$A$13, IF(AND($F464&gt;='2016 Overview'!$B$12,$F464&lt;='2016 Overview'!$C$12),'2016 Overview'!$A$12,IF(AND($F464&gt;='2016 Overview'!$B$11,$F464&lt;='2016 Overview'!$C$11),'2016 Overview'!$A$11,IF(AND($F464&gt;='2016 Overview'!$B$10,$F464&lt;='2016 Overview'!$C$10),'2016 Overview'!$A$10,IF(AND($F464&gt;='2016 Overview'!$B$9,$F464&lt;='2016 Overview'!$C$9),'2016 Overview'!$A$9,IF(AND($F464&gt;='2016 Overview'!$B$8,$F464&lt;='2016 Overview'!$C$8),'2016 Overview'!$A$7,IF(AND($F464&gt;='2016 Overview'!$B$7,$F464&lt;='2016 Overview'!$C$7),'2016 Overview'!$A$7,IF(AND($F464&gt;='2016 Overview'!$B$6,$F464&lt;='2016 Overview'!$C$6),'2016 Overview'!$A$6,IF(AND($F464&gt;='2016 Overview'!$B$5,$F464&lt;='2016 Overview'!$C$5),'2016 Overview'!$A$5,))))))))))))))</f>
        <v>J</v>
      </c>
      <c r="C464" s="35" t="s">
        <v>148</v>
      </c>
      <c r="D464" s="26"/>
      <c r="E464" s="35" t="s">
        <v>146</v>
      </c>
      <c r="F464" s="44">
        <v>77879.08</v>
      </c>
      <c r="G464" s="36">
        <f>H464/F464</f>
        <v>0.33333333333333331</v>
      </c>
      <c r="H464" s="44">
        <v>25959.693333333333</v>
      </c>
      <c r="I464" s="44"/>
      <c r="J464" s="57">
        <v>-959.69</v>
      </c>
      <c r="K464" s="44">
        <v>25000.003333333334</v>
      </c>
      <c r="L464" s="43">
        <v>41612</v>
      </c>
      <c r="M464" s="28">
        <v>42156</v>
      </c>
      <c r="N464" s="37">
        <f>M464-L464</f>
        <v>544</v>
      </c>
      <c r="O464" s="38">
        <f>K464/N464</f>
        <v>45.955888480392161</v>
      </c>
    </row>
    <row r="465" spans="1:15" x14ac:dyDescent="0.25">
      <c r="A465" s="35">
        <v>2015</v>
      </c>
      <c r="B465" s="26" t="str">
        <f>IF(AND($F465&gt;='2016 Overview'!$B$18,$F465&lt;='2016 Overview'!$C$18),'2016 Overview'!$A$18,IF(AND($F465&gt;='2016 Overview'!$B$17,$F465&lt;='2016 Overview'!$C$17),'2016 Overview'!$A$17, IF(AND($F465&gt;='2016 Overview'!$B$16,$F465&lt;='2016 Overview'!$C$16),'2016 Overview'!$A$16, IF(AND($F465&gt;='2016 Overview'!$B$15,$F465&lt;='2016 Overview'!$C$15),'2016 Overview'!$A$15, IF(AND($F465&gt;='2016 Overview'!$B$14,$F465&lt;='2016 Overview'!$C$14),'2016 Overview'!$A$14, IF(AND($F465&gt;='2016 Overview'!$B$13,$F465&lt;='2016 Overview'!$C$13),'2016 Overview'!$A$13, IF(AND($F465&gt;='2016 Overview'!$B$12,$F465&lt;='2016 Overview'!$C$12),'2016 Overview'!$A$12,IF(AND($F465&gt;='2016 Overview'!$B$11,$F465&lt;='2016 Overview'!$C$11),'2016 Overview'!$A$11,IF(AND($F465&gt;='2016 Overview'!$B$10,$F465&lt;='2016 Overview'!$C$10),'2016 Overview'!$A$10,IF(AND($F465&gt;='2016 Overview'!$B$9,$F465&lt;='2016 Overview'!$C$9),'2016 Overview'!$A$9,IF(AND($F465&gt;='2016 Overview'!$B$8,$F465&lt;='2016 Overview'!$C$8),'2016 Overview'!$A$7,IF(AND($F465&gt;='2016 Overview'!$B$7,$F465&lt;='2016 Overview'!$C$7),'2016 Overview'!$A$7,IF(AND($F465&gt;='2016 Overview'!$B$6,$F465&lt;='2016 Overview'!$C$6),'2016 Overview'!$A$6,IF(AND($F465&gt;='2016 Overview'!$B$5,$F465&lt;='2016 Overview'!$C$5),'2016 Overview'!$A$5,))))))))))))))</f>
        <v>J</v>
      </c>
      <c r="C465" s="35" t="s">
        <v>148</v>
      </c>
      <c r="D465" s="26"/>
      <c r="E465" s="35" t="s">
        <v>146</v>
      </c>
      <c r="F465" s="44">
        <v>76000</v>
      </c>
      <c r="G465" s="36">
        <f>H465/F465</f>
        <v>0.33333328947368424</v>
      </c>
      <c r="H465" s="44">
        <v>25333.33</v>
      </c>
      <c r="I465" s="44"/>
      <c r="J465" s="57">
        <v>0</v>
      </c>
      <c r="K465" s="44">
        <v>25333.33</v>
      </c>
      <c r="L465" s="43">
        <v>41097</v>
      </c>
      <c r="M465" s="28">
        <v>42156</v>
      </c>
      <c r="N465" s="37">
        <f>M465-L465</f>
        <v>1059</v>
      </c>
      <c r="O465" s="38">
        <f>K465/N465</f>
        <v>23.921935788479701</v>
      </c>
    </row>
    <row r="466" spans="1:15" x14ac:dyDescent="0.25">
      <c r="A466" s="35">
        <v>2015</v>
      </c>
      <c r="B466" s="26" t="str">
        <f>IF(AND($F466&gt;='2016 Overview'!$B$18,$F466&lt;='2016 Overview'!$C$18),'2016 Overview'!$A$18,IF(AND($F466&gt;='2016 Overview'!$B$17,$F466&lt;='2016 Overview'!$C$17),'2016 Overview'!$A$17, IF(AND($F466&gt;='2016 Overview'!$B$16,$F466&lt;='2016 Overview'!$C$16),'2016 Overview'!$A$16, IF(AND($F466&gt;='2016 Overview'!$B$15,$F466&lt;='2016 Overview'!$C$15),'2016 Overview'!$A$15, IF(AND($F466&gt;='2016 Overview'!$B$14,$F466&lt;='2016 Overview'!$C$14),'2016 Overview'!$A$14, IF(AND($F466&gt;='2016 Overview'!$B$13,$F466&lt;='2016 Overview'!$C$13),'2016 Overview'!$A$13, IF(AND($F466&gt;='2016 Overview'!$B$12,$F466&lt;='2016 Overview'!$C$12),'2016 Overview'!$A$12,IF(AND($F466&gt;='2016 Overview'!$B$11,$F466&lt;='2016 Overview'!$C$11),'2016 Overview'!$A$11,IF(AND($F466&gt;='2016 Overview'!$B$10,$F466&lt;='2016 Overview'!$C$10),'2016 Overview'!$A$10,IF(AND($F466&gt;='2016 Overview'!$B$9,$F466&lt;='2016 Overview'!$C$9),'2016 Overview'!$A$9,IF(AND($F466&gt;='2016 Overview'!$B$8,$F466&lt;='2016 Overview'!$C$8),'2016 Overview'!$A$7,IF(AND($F466&gt;='2016 Overview'!$B$7,$F466&lt;='2016 Overview'!$C$7),'2016 Overview'!$A$7,IF(AND($F466&gt;='2016 Overview'!$B$6,$F466&lt;='2016 Overview'!$C$6),'2016 Overview'!$A$6,IF(AND($F466&gt;='2016 Overview'!$B$5,$F466&lt;='2016 Overview'!$C$5),'2016 Overview'!$A$5,))))))))))))))</f>
        <v>J</v>
      </c>
      <c r="C466" s="35" t="s">
        <v>148</v>
      </c>
      <c r="D466" s="26"/>
      <c r="E466" s="35" t="s">
        <v>146</v>
      </c>
      <c r="F466" s="44">
        <v>75000</v>
      </c>
      <c r="G466" s="36">
        <f>H466/F466</f>
        <v>0.33333333333333331</v>
      </c>
      <c r="H466" s="44">
        <v>25000</v>
      </c>
      <c r="I466" s="44"/>
      <c r="J466" s="57">
        <v>0</v>
      </c>
      <c r="K466" s="44">
        <v>25000</v>
      </c>
      <c r="L466" s="43">
        <v>40945</v>
      </c>
      <c r="M466" s="28">
        <v>42156</v>
      </c>
      <c r="N466" s="37">
        <f>M466-L466</f>
        <v>1211</v>
      </c>
      <c r="O466" s="38">
        <f>K466/N466</f>
        <v>20.64409578860446</v>
      </c>
    </row>
    <row r="467" spans="1:15" x14ac:dyDescent="0.25">
      <c r="A467" s="35">
        <v>2015</v>
      </c>
      <c r="B467" s="26" t="str">
        <f>IF(AND($F467&gt;='2016 Overview'!$B$18,$F467&lt;='2016 Overview'!$C$18),'2016 Overview'!$A$18,IF(AND($F467&gt;='2016 Overview'!$B$17,$F467&lt;='2016 Overview'!$C$17),'2016 Overview'!$A$17, IF(AND($F467&gt;='2016 Overview'!$B$16,$F467&lt;='2016 Overview'!$C$16),'2016 Overview'!$A$16, IF(AND($F467&gt;='2016 Overview'!$B$15,$F467&lt;='2016 Overview'!$C$15),'2016 Overview'!$A$15, IF(AND($F467&gt;='2016 Overview'!$B$14,$F467&lt;='2016 Overview'!$C$14),'2016 Overview'!$A$14, IF(AND($F467&gt;='2016 Overview'!$B$13,$F467&lt;='2016 Overview'!$C$13),'2016 Overview'!$A$13, IF(AND($F467&gt;='2016 Overview'!$B$12,$F467&lt;='2016 Overview'!$C$12),'2016 Overview'!$A$12,IF(AND($F467&gt;='2016 Overview'!$B$11,$F467&lt;='2016 Overview'!$C$11),'2016 Overview'!$A$11,IF(AND($F467&gt;='2016 Overview'!$B$10,$F467&lt;='2016 Overview'!$C$10),'2016 Overview'!$A$10,IF(AND($F467&gt;='2016 Overview'!$B$9,$F467&lt;='2016 Overview'!$C$9),'2016 Overview'!$A$9,IF(AND($F467&gt;='2016 Overview'!$B$8,$F467&lt;='2016 Overview'!$C$8),'2016 Overview'!$A$7,IF(AND($F467&gt;='2016 Overview'!$B$7,$F467&lt;='2016 Overview'!$C$7),'2016 Overview'!$A$7,IF(AND($F467&gt;='2016 Overview'!$B$6,$F467&lt;='2016 Overview'!$C$6),'2016 Overview'!$A$6,IF(AND($F467&gt;='2016 Overview'!$B$5,$F467&lt;='2016 Overview'!$C$5),'2016 Overview'!$A$5,))))))))))))))</f>
        <v>J</v>
      </c>
      <c r="C467" s="35" t="s">
        <v>148</v>
      </c>
      <c r="D467" s="26"/>
      <c r="E467" s="35" t="s">
        <v>146</v>
      </c>
      <c r="F467" s="44">
        <v>75000</v>
      </c>
      <c r="G467" s="36">
        <f>H467/F467</f>
        <v>0.33333333333333331</v>
      </c>
      <c r="H467" s="44">
        <v>25000</v>
      </c>
      <c r="I467" s="44"/>
      <c r="J467" s="57">
        <v>0</v>
      </c>
      <c r="K467" s="44">
        <v>25000</v>
      </c>
      <c r="L467" s="43">
        <v>41486</v>
      </c>
      <c r="M467" s="28">
        <v>42156</v>
      </c>
      <c r="N467" s="37">
        <f>M467-L467</f>
        <v>670</v>
      </c>
      <c r="O467" s="38">
        <f>K467/N467</f>
        <v>37.313432835820898</v>
      </c>
    </row>
    <row r="468" spans="1:15" x14ac:dyDescent="0.25">
      <c r="A468" s="35">
        <v>2015</v>
      </c>
      <c r="B468" s="26" t="str">
        <f>IF(AND($F468&gt;='2016 Overview'!$B$18,$F468&lt;='2016 Overview'!$C$18),'2016 Overview'!$A$18,IF(AND($F468&gt;='2016 Overview'!$B$17,$F468&lt;='2016 Overview'!$C$17),'2016 Overview'!$A$17, IF(AND($F468&gt;='2016 Overview'!$B$16,$F468&lt;='2016 Overview'!$C$16),'2016 Overview'!$A$16, IF(AND($F468&gt;='2016 Overview'!$B$15,$F468&lt;='2016 Overview'!$C$15),'2016 Overview'!$A$15, IF(AND($F468&gt;='2016 Overview'!$B$14,$F468&lt;='2016 Overview'!$C$14),'2016 Overview'!$A$14, IF(AND($F468&gt;='2016 Overview'!$B$13,$F468&lt;='2016 Overview'!$C$13),'2016 Overview'!$A$13, IF(AND($F468&gt;='2016 Overview'!$B$12,$F468&lt;='2016 Overview'!$C$12),'2016 Overview'!$A$12,IF(AND($F468&gt;='2016 Overview'!$B$11,$F468&lt;='2016 Overview'!$C$11),'2016 Overview'!$A$11,IF(AND($F468&gt;='2016 Overview'!$B$10,$F468&lt;='2016 Overview'!$C$10),'2016 Overview'!$A$10,IF(AND($F468&gt;='2016 Overview'!$B$9,$F468&lt;='2016 Overview'!$C$9),'2016 Overview'!$A$9,IF(AND($F468&gt;='2016 Overview'!$B$8,$F468&lt;='2016 Overview'!$C$8),'2016 Overview'!$A$7,IF(AND($F468&gt;='2016 Overview'!$B$7,$F468&lt;='2016 Overview'!$C$7),'2016 Overview'!$A$7,IF(AND($F468&gt;='2016 Overview'!$B$6,$F468&lt;='2016 Overview'!$C$6),'2016 Overview'!$A$6,IF(AND($F468&gt;='2016 Overview'!$B$5,$F468&lt;='2016 Overview'!$C$5),'2016 Overview'!$A$5,))))))))))))))</f>
        <v>J</v>
      </c>
      <c r="C468" s="35" t="s">
        <v>148</v>
      </c>
      <c r="D468" s="51" t="s">
        <v>38</v>
      </c>
      <c r="E468" s="35" t="s">
        <v>146</v>
      </c>
      <c r="F468" s="44">
        <v>78000</v>
      </c>
      <c r="G468" s="36">
        <f>H468/F468</f>
        <v>6.6666666666666666E-2</v>
      </c>
      <c r="H468" s="44">
        <v>5200</v>
      </c>
      <c r="I468" s="44"/>
      <c r="J468" s="57">
        <v>0</v>
      </c>
      <c r="K468" s="44">
        <v>5200</v>
      </c>
      <c r="L468" s="43">
        <v>41528</v>
      </c>
      <c r="M468" s="28">
        <v>42156</v>
      </c>
      <c r="N468" s="37">
        <f>M468-L468</f>
        <v>628</v>
      </c>
      <c r="O468" s="38">
        <f>K468/N468</f>
        <v>8.2802547770700645</v>
      </c>
    </row>
    <row r="469" spans="1:15" x14ac:dyDescent="0.25">
      <c r="A469" s="35">
        <v>2015</v>
      </c>
      <c r="B469" s="26" t="str">
        <f>IF(AND($F469&gt;='2016 Overview'!$B$18,$F469&lt;='2016 Overview'!$C$18),'2016 Overview'!$A$18,IF(AND($F469&gt;='2016 Overview'!$B$17,$F469&lt;='2016 Overview'!$C$17),'2016 Overview'!$A$17, IF(AND($F469&gt;='2016 Overview'!$B$16,$F469&lt;='2016 Overview'!$C$16),'2016 Overview'!$A$16, IF(AND($F469&gt;='2016 Overview'!$B$15,$F469&lt;='2016 Overview'!$C$15),'2016 Overview'!$A$15, IF(AND($F469&gt;='2016 Overview'!$B$14,$F469&lt;='2016 Overview'!$C$14),'2016 Overview'!$A$14, IF(AND($F469&gt;='2016 Overview'!$B$13,$F469&lt;='2016 Overview'!$C$13),'2016 Overview'!$A$13, IF(AND($F469&gt;='2016 Overview'!$B$12,$F469&lt;='2016 Overview'!$C$12),'2016 Overview'!$A$12,IF(AND($F469&gt;='2016 Overview'!$B$11,$F469&lt;='2016 Overview'!$C$11),'2016 Overview'!$A$11,IF(AND($F469&gt;='2016 Overview'!$B$10,$F469&lt;='2016 Overview'!$C$10),'2016 Overview'!$A$10,IF(AND($F469&gt;='2016 Overview'!$B$9,$F469&lt;='2016 Overview'!$C$9),'2016 Overview'!$A$9,IF(AND($F469&gt;='2016 Overview'!$B$8,$F469&lt;='2016 Overview'!$C$8),'2016 Overview'!$A$7,IF(AND($F469&gt;='2016 Overview'!$B$7,$F469&lt;='2016 Overview'!$C$7),'2016 Overview'!$A$7,IF(AND($F469&gt;='2016 Overview'!$B$6,$F469&lt;='2016 Overview'!$C$6),'2016 Overview'!$A$6,IF(AND($F469&gt;='2016 Overview'!$B$5,$F469&lt;='2016 Overview'!$C$5),'2016 Overview'!$A$5,))))))))))))))</f>
        <v>L</v>
      </c>
      <c r="C469" s="35" t="s">
        <v>148</v>
      </c>
      <c r="D469" s="26"/>
      <c r="E469" s="35" t="s">
        <v>146</v>
      </c>
      <c r="F469" s="44">
        <v>49048.35</v>
      </c>
      <c r="G469" s="36">
        <f>H469/F469</f>
        <v>0.33333333333333331</v>
      </c>
      <c r="H469" s="44">
        <v>16349.449999999999</v>
      </c>
      <c r="I469" s="44"/>
      <c r="J469" s="57">
        <v>0</v>
      </c>
      <c r="K469" s="44">
        <v>16349.449999999999</v>
      </c>
      <c r="L469" s="43">
        <v>40882</v>
      </c>
      <c r="M469" s="28">
        <v>42156</v>
      </c>
      <c r="N469" s="37">
        <f>M469-L469</f>
        <v>1274</v>
      </c>
      <c r="O469" s="38">
        <f>K469/N469</f>
        <v>12.833163265306121</v>
      </c>
    </row>
    <row r="470" spans="1:15" x14ac:dyDescent="0.25">
      <c r="A470" s="35">
        <v>2015</v>
      </c>
      <c r="B470" s="26" t="str">
        <f>IF(AND($F470&gt;='2016 Overview'!$B$18,$F470&lt;='2016 Overview'!$C$18),'2016 Overview'!$A$18,IF(AND($F470&gt;='2016 Overview'!$B$17,$F470&lt;='2016 Overview'!$C$17),'2016 Overview'!$A$17, IF(AND($F470&gt;='2016 Overview'!$B$16,$F470&lt;='2016 Overview'!$C$16),'2016 Overview'!$A$16, IF(AND($F470&gt;='2016 Overview'!$B$15,$F470&lt;='2016 Overview'!$C$15),'2016 Overview'!$A$15, IF(AND($F470&gt;='2016 Overview'!$B$14,$F470&lt;='2016 Overview'!$C$14),'2016 Overview'!$A$14, IF(AND($F470&gt;='2016 Overview'!$B$13,$F470&lt;='2016 Overview'!$C$13),'2016 Overview'!$A$13, IF(AND($F470&gt;='2016 Overview'!$B$12,$F470&lt;='2016 Overview'!$C$12),'2016 Overview'!$A$12,IF(AND($F470&gt;='2016 Overview'!$B$11,$F470&lt;='2016 Overview'!$C$11),'2016 Overview'!$A$11,IF(AND($F470&gt;='2016 Overview'!$B$10,$F470&lt;='2016 Overview'!$C$10),'2016 Overview'!$A$10,IF(AND($F470&gt;='2016 Overview'!$B$9,$F470&lt;='2016 Overview'!$C$9),'2016 Overview'!$A$9,IF(AND($F470&gt;='2016 Overview'!$B$8,$F470&lt;='2016 Overview'!$C$8),'2016 Overview'!$A$7,IF(AND($F470&gt;='2016 Overview'!$B$7,$F470&lt;='2016 Overview'!$C$7),'2016 Overview'!$A$7,IF(AND($F470&gt;='2016 Overview'!$B$6,$F470&lt;='2016 Overview'!$C$6),'2016 Overview'!$A$6,IF(AND($F470&gt;='2016 Overview'!$B$5,$F470&lt;='2016 Overview'!$C$5),'2016 Overview'!$A$5,))))))))))))))</f>
        <v>L</v>
      </c>
      <c r="C470" s="35" t="s">
        <v>148</v>
      </c>
      <c r="D470" s="26"/>
      <c r="E470" s="35" t="s">
        <v>146</v>
      </c>
      <c r="F470" s="44">
        <v>48500</v>
      </c>
      <c r="G470" s="36">
        <f>H470/F470</f>
        <v>0.33333319587628868</v>
      </c>
      <c r="H470" s="44">
        <v>16166.66</v>
      </c>
      <c r="I470" s="44"/>
      <c r="J470" s="57">
        <v>0</v>
      </c>
      <c r="K470" s="44">
        <v>16166.66</v>
      </c>
      <c r="L470" s="43">
        <v>41171</v>
      </c>
      <c r="M470" s="28">
        <v>42156</v>
      </c>
      <c r="N470" s="37">
        <f>M470-L470</f>
        <v>985</v>
      </c>
      <c r="O470" s="38">
        <f>K470/N470</f>
        <v>16.412852791878173</v>
      </c>
    </row>
    <row r="471" spans="1:15" x14ac:dyDescent="0.25">
      <c r="A471" s="35">
        <v>2015</v>
      </c>
      <c r="B471" s="26" t="str">
        <f>IF(AND($F471&gt;='2016 Overview'!$B$18,$F471&lt;='2016 Overview'!$C$18),'2016 Overview'!$A$18,IF(AND($F471&gt;='2016 Overview'!$B$17,$F471&lt;='2016 Overview'!$C$17),'2016 Overview'!$A$17, IF(AND($F471&gt;='2016 Overview'!$B$16,$F471&lt;='2016 Overview'!$C$16),'2016 Overview'!$A$16, IF(AND($F471&gt;='2016 Overview'!$B$15,$F471&lt;='2016 Overview'!$C$15),'2016 Overview'!$A$15, IF(AND($F471&gt;='2016 Overview'!$B$14,$F471&lt;='2016 Overview'!$C$14),'2016 Overview'!$A$14, IF(AND($F471&gt;='2016 Overview'!$B$13,$F471&lt;='2016 Overview'!$C$13),'2016 Overview'!$A$13, IF(AND($F471&gt;='2016 Overview'!$B$12,$F471&lt;='2016 Overview'!$C$12),'2016 Overview'!$A$12,IF(AND($F471&gt;='2016 Overview'!$B$11,$F471&lt;='2016 Overview'!$C$11),'2016 Overview'!$A$11,IF(AND($F471&gt;='2016 Overview'!$B$10,$F471&lt;='2016 Overview'!$C$10),'2016 Overview'!$A$10,IF(AND($F471&gt;='2016 Overview'!$B$9,$F471&lt;='2016 Overview'!$C$9),'2016 Overview'!$A$9,IF(AND($F471&gt;='2016 Overview'!$B$8,$F471&lt;='2016 Overview'!$C$8),'2016 Overview'!$A$7,IF(AND($F471&gt;='2016 Overview'!$B$7,$F471&lt;='2016 Overview'!$C$7),'2016 Overview'!$A$7,IF(AND($F471&gt;='2016 Overview'!$B$6,$F471&lt;='2016 Overview'!$C$6),'2016 Overview'!$A$6,IF(AND($F471&gt;='2016 Overview'!$B$5,$F471&lt;='2016 Overview'!$C$5),'2016 Overview'!$A$5,))))))))))))))</f>
        <v>L</v>
      </c>
      <c r="C471" s="35" t="s">
        <v>148</v>
      </c>
      <c r="D471" s="26"/>
      <c r="E471" s="35" t="s">
        <v>146</v>
      </c>
      <c r="F471" s="44">
        <v>47500</v>
      </c>
      <c r="G471" s="36">
        <f>H471/F471</f>
        <v>0.33333326315789474</v>
      </c>
      <c r="H471" s="44">
        <v>15833.33</v>
      </c>
      <c r="I471" s="44"/>
      <c r="J471" s="57">
        <v>0</v>
      </c>
      <c r="K471" s="44">
        <v>15833.33</v>
      </c>
      <c r="L471" s="43">
        <v>41556</v>
      </c>
      <c r="M471" s="28">
        <v>42156</v>
      </c>
      <c r="N471" s="37">
        <f>M471-L471</f>
        <v>600</v>
      </c>
      <c r="O471" s="38">
        <f>K471/N471</f>
        <v>26.388883333333332</v>
      </c>
    </row>
    <row r="472" spans="1:15" x14ac:dyDescent="0.25">
      <c r="A472" s="35">
        <v>2015</v>
      </c>
      <c r="B472" s="26" t="str">
        <f>IF(AND($F472&gt;='2016 Overview'!$B$18,$F472&lt;='2016 Overview'!$C$18),'2016 Overview'!$A$18,IF(AND($F472&gt;='2016 Overview'!$B$17,$F472&lt;='2016 Overview'!$C$17),'2016 Overview'!$A$17, IF(AND($F472&gt;='2016 Overview'!$B$16,$F472&lt;='2016 Overview'!$C$16),'2016 Overview'!$A$16, IF(AND($F472&gt;='2016 Overview'!$B$15,$F472&lt;='2016 Overview'!$C$15),'2016 Overview'!$A$15, IF(AND($F472&gt;='2016 Overview'!$B$14,$F472&lt;='2016 Overview'!$C$14),'2016 Overview'!$A$14, IF(AND($F472&gt;='2016 Overview'!$B$13,$F472&lt;='2016 Overview'!$C$13),'2016 Overview'!$A$13, IF(AND($F472&gt;='2016 Overview'!$B$12,$F472&lt;='2016 Overview'!$C$12),'2016 Overview'!$A$12,IF(AND($F472&gt;='2016 Overview'!$B$11,$F472&lt;='2016 Overview'!$C$11),'2016 Overview'!$A$11,IF(AND($F472&gt;='2016 Overview'!$B$10,$F472&lt;='2016 Overview'!$C$10),'2016 Overview'!$A$10,IF(AND($F472&gt;='2016 Overview'!$B$9,$F472&lt;='2016 Overview'!$C$9),'2016 Overview'!$A$9,IF(AND($F472&gt;='2016 Overview'!$B$8,$F472&lt;='2016 Overview'!$C$8),'2016 Overview'!$A$7,IF(AND($F472&gt;='2016 Overview'!$B$7,$F472&lt;='2016 Overview'!$C$7),'2016 Overview'!$A$7,IF(AND($F472&gt;='2016 Overview'!$B$6,$F472&lt;='2016 Overview'!$C$6),'2016 Overview'!$A$6,IF(AND($F472&gt;='2016 Overview'!$B$5,$F472&lt;='2016 Overview'!$C$5),'2016 Overview'!$A$5,))))))))))))))</f>
        <v>L</v>
      </c>
      <c r="C472" s="35" t="s">
        <v>148</v>
      </c>
      <c r="D472" s="26"/>
      <c r="E472" s="35" t="s">
        <v>146</v>
      </c>
      <c r="F472" s="44">
        <v>46147.96</v>
      </c>
      <c r="G472" s="36">
        <f>H472/F472</f>
        <v>0.3333332611018992</v>
      </c>
      <c r="H472" s="44">
        <v>15382.65</v>
      </c>
      <c r="I472" s="44"/>
      <c r="J472" s="57">
        <v>0</v>
      </c>
      <c r="K472" s="44">
        <v>15382.65</v>
      </c>
      <c r="L472" s="43">
        <v>40597</v>
      </c>
      <c r="M472" s="28">
        <v>42156</v>
      </c>
      <c r="N472" s="37">
        <f>M472-L472</f>
        <v>1559</v>
      </c>
      <c r="O472" s="38">
        <f>K472/N472</f>
        <v>9.8669980756895441</v>
      </c>
    </row>
    <row r="473" spans="1:15" x14ac:dyDescent="0.25">
      <c r="A473" s="35">
        <v>2015</v>
      </c>
      <c r="B473" s="26" t="str">
        <f>IF(AND($F473&gt;='2016 Overview'!$B$18,$F473&lt;='2016 Overview'!$C$18),'2016 Overview'!$A$18,IF(AND($F473&gt;='2016 Overview'!$B$17,$F473&lt;='2016 Overview'!$C$17),'2016 Overview'!$A$17, IF(AND($F473&gt;='2016 Overview'!$B$16,$F473&lt;='2016 Overview'!$C$16),'2016 Overview'!$A$16, IF(AND($F473&gt;='2016 Overview'!$B$15,$F473&lt;='2016 Overview'!$C$15),'2016 Overview'!$A$15, IF(AND($F473&gt;='2016 Overview'!$B$14,$F473&lt;='2016 Overview'!$C$14),'2016 Overview'!$A$14, IF(AND($F473&gt;='2016 Overview'!$B$13,$F473&lt;='2016 Overview'!$C$13),'2016 Overview'!$A$13, IF(AND($F473&gt;='2016 Overview'!$B$12,$F473&lt;='2016 Overview'!$C$12),'2016 Overview'!$A$12,IF(AND($F473&gt;='2016 Overview'!$B$11,$F473&lt;='2016 Overview'!$C$11),'2016 Overview'!$A$11,IF(AND($F473&gt;='2016 Overview'!$B$10,$F473&lt;='2016 Overview'!$C$10),'2016 Overview'!$A$10,IF(AND($F473&gt;='2016 Overview'!$B$9,$F473&lt;='2016 Overview'!$C$9),'2016 Overview'!$A$9,IF(AND($F473&gt;='2016 Overview'!$B$8,$F473&lt;='2016 Overview'!$C$8),'2016 Overview'!$A$7,IF(AND($F473&gt;='2016 Overview'!$B$7,$F473&lt;='2016 Overview'!$C$7),'2016 Overview'!$A$7,IF(AND($F473&gt;='2016 Overview'!$B$6,$F473&lt;='2016 Overview'!$C$6),'2016 Overview'!$A$6,IF(AND($F473&gt;='2016 Overview'!$B$5,$F473&lt;='2016 Overview'!$C$5),'2016 Overview'!$A$5,))))))))))))))</f>
        <v>L</v>
      </c>
      <c r="C473" s="35" t="s">
        <v>148</v>
      </c>
      <c r="D473" s="26"/>
      <c r="E473" s="35" t="s">
        <v>146</v>
      </c>
      <c r="F473" s="44">
        <v>45000</v>
      </c>
      <c r="G473" s="36">
        <f>H473/F473</f>
        <v>0.33333333333333331</v>
      </c>
      <c r="H473" s="44">
        <v>15000</v>
      </c>
      <c r="I473" s="44"/>
      <c r="J473" s="57">
        <v>0</v>
      </c>
      <c r="K473" s="44">
        <v>15000</v>
      </c>
      <c r="L473" s="43">
        <v>41450</v>
      </c>
      <c r="M473" s="28">
        <v>42156</v>
      </c>
      <c r="N473" s="37">
        <f>M473-L473</f>
        <v>706</v>
      </c>
      <c r="O473" s="38">
        <f>K473/N473</f>
        <v>21.246458923512748</v>
      </c>
    </row>
    <row r="474" spans="1:15" x14ac:dyDescent="0.25">
      <c r="A474" s="35">
        <v>2015</v>
      </c>
      <c r="B474" s="26" t="str">
        <f>IF(AND($F474&gt;='2016 Overview'!$B$18,$F474&lt;='2016 Overview'!$C$18),'2016 Overview'!$A$18,IF(AND($F474&gt;='2016 Overview'!$B$17,$F474&lt;='2016 Overview'!$C$17),'2016 Overview'!$A$17, IF(AND($F474&gt;='2016 Overview'!$B$16,$F474&lt;='2016 Overview'!$C$16),'2016 Overview'!$A$16, IF(AND($F474&gt;='2016 Overview'!$B$15,$F474&lt;='2016 Overview'!$C$15),'2016 Overview'!$A$15, IF(AND($F474&gt;='2016 Overview'!$B$14,$F474&lt;='2016 Overview'!$C$14),'2016 Overview'!$A$14, IF(AND($F474&gt;='2016 Overview'!$B$13,$F474&lt;='2016 Overview'!$C$13),'2016 Overview'!$A$13, IF(AND($F474&gt;='2016 Overview'!$B$12,$F474&lt;='2016 Overview'!$C$12),'2016 Overview'!$A$12,IF(AND($F474&gt;='2016 Overview'!$B$11,$F474&lt;='2016 Overview'!$C$11),'2016 Overview'!$A$11,IF(AND($F474&gt;='2016 Overview'!$B$10,$F474&lt;='2016 Overview'!$C$10),'2016 Overview'!$A$10,IF(AND($F474&gt;='2016 Overview'!$B$9,$F474&lt;='2016 Overview'!$C$9),'2016 Overview'!$A$9,IF(AND($F474&gt;='2016 Overview'!$B$8,$F474&lt;='2016 Overview'!$C$8),'2016 Overview'!$A$7,IF(AND($F474&gt;='2016 Overview'!$B$7,$F474&lt;='2016 Overview'!$C$7),'2016 Overview'!$A$7,IF(AND($F474&gt;='2016 Overview'!$B$6,$F474&lt;='2016 Overview'!$C$6),'2016 Overview'!$A$6,IF(AND($F474&gt;='2016 Overview'!$B$5,$F474&lt;='2016 Overview'!$C$5),'2016 Overview'!$A$5,))))))))))))))</f>
        <v>L</v>
      </c>
      <c r="C474" s="35" t="s">
        <v>148</v>
      </c>
      <c r="D474" s="26"/>
      <c r="E474" s="35" t="s">
        <v>146</v>
      </c>
      <c r="F474" s="44">
        <v>44548</v>
      </c>
      <c r="G474" s="36">
        <f>H474/F474</f>
        <v>0.33333325850767709</v>
      </c>
      <c r="H474" s="44">
        <v>14849.33</v>
      </c>
      <c r="I474" s="44"/>
      <c r="J474" s="57">
        <v>-3000</v>
      </c>
      <c r="K474" s="44">
        <v>11849.33</v>
      </c>
      <c r="L474" s="43">
        <v>41830</v>
      </c>
      <c r="M474" s="28">
        <v>42156</v>
      </c>
      <c r="N474" s="37">
        <f>M474-L474</f>
        <v>326</v>
      </c>
      <c r="O474" s="38">
        <f>K474/N474</f>
        <v>36.347638036809819</v>
      </c>
    </row>
    <row r="475" spans="1:15" x14ac:dyDescent="0.25">
      <c r="A475" s="35">
        <v>2015</v>
      </c>
      <c r="B475" s="26" t="str">
        <f>IF(AND($F475&gt;='2016 Overview'!$B$18,$F475&lt;='2016 Overview'!$C$18),'2016 Overview'!$A$18,IF(AND($F475&gt;='2016 Overview'!$B$17,$F475&lt;='2016 Overview'!$C$17),'2016 Overview'!$A$17, IF(AND($F475&gt;='2016 Overview'!$B$16,$F475&lt;='2016 Overview'!$C$16),'2016 Overview'!$A$16, IF(AND($F475&gt;='2016 Overview'!$B$15,$F475&lt;='2016 Overview'!$C$15),'2016 Overview'!$A$15, IF(AND($F475&gt;='2016 Overview'!$B$14,$F475&lt;='2016 Overview'!$C$14),'2016 Overview'!$A$14, IF(AND($F475&gt;='2016 Overview'!$B$13,$F475&lt;='2016 Overview'!$C$13),'2016 Overview'!$A$13, IF(AND($F475&gt;='2016 Overview'!$B$12,$F475&lt;='2016 Overview'!$C$12),'2016 Overview'!$A$12,IF(AND($F475&gt;='2016 Overview'!$B$11,$F475&lt;='2016 Overview'!$C$11),'2016 Overview'!$A$11,IF(AND($F475&gt;='2016 Overview'!$B$10,$F475&lt;='2016 Overview'!$C$10),'2016 Overview'!$A$10,IF(AND($F475&gt;='2016 Overview'!$B$9,$F475&lt;='2016 Overview'!$C$9),'2016 Overview'!$A$9,IF(AND($F475&gt;='2016 Overview'!$B$8,$F475&lt;='2016 Overview'!$C$8),'2016 Overview'!$A$7,IF(AND($F475&gt;='2016 Overview'!$B$7,$F475&lt;='2016 Overview'!$C$7),'2016 Overview'!$A$7,IF(AND($F475&gt;='2016 Overview'!$B$6,$F475&lt;='2016 Overview'!$C$6),'2016 Overview'!$A$6,IF(AND($F475&gt;='2016 Overview'!$B$5,$F475&lt;='2016 Overview'!$C$5),'2016 Overview'!$A$5,))))))))))))))</f>
        <v>L</v>
      </c>
      <c r="C475" s="35" t="s">
        <v>148</v>
      </c>
      <c r="D475" s="26"/>
      <c r="E475" s="35" t="s">
        <v>146</v>
      </c>
      <c r="F475" s="44">
        <v>44071.24</v>
      </c>
      <c r="G475" s="36">
        <f>H475/F475</f>
        <v>0.3333332576982177</v>
      </c>
      <c r="H475" s="44">
        <v>14690.41</v>
      </c>
      <c r="I475" s="44"/>
      <c r="J475" s="57">
        <v>-5523.75</v>
      </c>
      <c r="K475" s="44">
        <v>9166.66</v>
      </c>
      <c r="L475" s="43">
        <v>40977</v>
      </c>
      <c r="M475" s="28">
        <v>42156</v>
      </c>
      <c r="N475" s="37">
        <f>M475-L475</f>
        <v>1179</v>
      </c>
      <c r="O475" s="38">
        <f>K475/N475</f>
        <v>7.7749448685326543</v>
      </c>
    </row>
    <row r="476" spans="1:15" x14ac:dyDescent="0.25">
      <c r="A476" s="35">
        <v>2015</v>
      </c>
      <c r="B476" s="26" t="str">
        <f>IF(AND($F476&gt;='2016 Overview'!$B$18,$F476&lt;='2016 Overview'!$C$18),'2016 Overview'!$A$18,IF(AND($F476&gt;='2016 Overview'!$B$17,$F476&lt;='2016 Overview'!$C$17),'2016 Overview'!$A$17, IF(AND($F476&gt;='2016 Overview'!$B$16,$F476&lt;='2016 Overview'!$C$16),'2016 Overview'!$A$16, IF(AND($F476&gt;='2016 Overview'!$B$15,$F476&lt;='2016 Overview'!$C$15),'2016 Overview'!$A$15, IF(AND($F476&gt;='2016 Overview'!$B$14,$F476&lt;='2016 Overview'!$C$14),'2016 Overview'!$A$14, IF(AND($F476&gt;='2016 Overview'!$B$13,$F476&lt;='2016 Overview'!$C$13),'2016 Overview'!$A$13, IF(AND($F476&gt;='2016 Overview'!$B$12,$F476&lt;='2016 Overview'!$C$12),'2016 Overview'!$A$12,IF(AND($F476&gt;='2016 Overview'!$B$11,$F476&lt;='2016 Overview'!$C$11),'2016 Overview'!$A$11,IF(AND($F476&gt;='2016 Overview'!$B$10,$F476&lt;='2016 Overview'!$C$10),'2016 Overview'!$A$10,IF(AND($F476&gt;='2016 Overview'!$B$9,$F476&lt;='2016 Overview'!$C$9),'2016 Overview'!$A$9,IF(AND($F476&gt;='2016 Overview'!$B$8,$F476&lt;='2016 Overview'!$C$8),'2016 Overview'!$A$7,IF(AND($F476&gt;='2016 Overview'!$B$7,$F476&lt;='2016 Overview'!$C$7),'2016 Overview'!$A$7,IF(AND($F476&gt;='2016 Overview'!$B$6,$F476&lt;='2016 Overview'!$C$6),'2016 Overview'!$A$6,IF(AND($F476&gt;='2016 Overview'!$B$5,$F476&lt;='2016 Overview'!$C$5),'2016 Overview'!$A$5,))))))))))))))</f>
        <v>L</v>
      </c>
      <c r="C476" s="35" t="s">
        <v>148</v>
      </c>
      <c r="D476" s="26"/>
      <c r="E476" s="35" t="s">
        <v>146</v>
      </c>
      <c r="F476" s="44">
        <v>40774.120000000003</v>
      </c>
      <c r="G476" s="36">
        <f>H476/F476</f>
        <v>0.33333349683573793</v>
      </c>
      <c r="H476" s="44">
        <v>13591.38</v>
      </c>
      <c r="I476" s="44"/>
      <c r="J476" s="57">
        <v>-6000</v>
      </c>
      <c r="K476" s="44">
        <v>7591.38</v>
      </c>
      <c r="L476" s="43">
        <v>41690</v>
      </c>
      <c r="M476" s="28">
        <v>42156</v>
      </c>
      <c r="N476" s="37">
        <f>M476-L476</f>
        <v>466</v>
      </c>
      <c r="O476" s="38">
        <f>K476/N476</f>
        <v>16.290515021459228</v>
      </c>
    </row>
    <row r="477" spans="1:15" x14ac:dyDescent="0.25">
      <c r="A477" s="35">
        <v>2015</v>
      </c>
      <c r="B477" s="26" t="str">
        <f>IF(AND($F477&gt;='2016 Overview'!$B$18,$F477&lt;='2016 Overview'!$C$18),'2016 Overview'!$A$18,IF(AND($F477&gt;='2016 Overview'!$B$17,$F477&lt;='2016 Overview'!$C$17),'2016 Overview'!$A$17, IF(AND($F477&gt;='2016 Overview'!$B$16,$F477&lt;='2016 Overview'!$C$16),'2016 Overview'!$A$16, IF(AND($F477&gt;='2016 Overview'!$B$15,$F477&lt;='2016 Overview'!$C$15),'2016 Overview'!$A$15, IF(AND($F477&gt;='2016 Overview'!$B$14,$F477&lt;='2016 Overview'!$C$14),'2016 Overview'!$A$14, IF(AND($F477&gt;='2016 Overview'!$B$13,$F477&lt;='2016 Overview'!$C$13),'2016 Overview'!$A$13, IF(AND($F477&gt;='2016 Overview'!$B$12,$F477&lt;='2016 Overview'!$C$12),'2016 Overview'!$A$12,IF(AND($F477&gt;='2016 Overview'!$B$11,$F477&lt;='2016 Overview'!$C$11),'2016 Overview'!$A$11,IF(AND($F477&gt;='2016 Overview'!$B$10,$F477&lt;='2016 Overview'!$C$10),'2016 Overview'!$A$10,IF(AND($F477&gt;='2016 Overview'!$B$9,$F477&lt;='2016 Overview'!$C$9),'2016 Overview'!$A$9,IF(AND($F477&gt;='2016 Overview'!$B$8,$F477&lt;='2016 Overview'!$C$8),'2016 Overview'!$A$7,IF(AND($F477&gt;='2016 Overview'!$B$7,$F477&lt;='2016 Overview'!$C$7),'2016 Overview'!$A$7,IF(AND($F477&gt;='2016 Overview'!$B$6,$F477&lt;='2016 Overview'!$C$6),'2016 Overview'!$A$6,IF(AND($F477&gt;='2016 Overview'!$B$5,$F477&lt;='2016 Overview'!$C$5),'2016 Overview'!$A$5,))))))))))))))</f>
        <v>L</v>
      </c>
      <c r="C477" s="35" t="s">
        <v>148</v>
      </c>
      <c r="D477" s="26"/>
      <c r="E477" s="35" t="s">
        <v>146</v>
      </c>
      <c r="F477" s="44">
        <v>40000</v>
      </c>
      <c r="G477" s="36">
        <f>H477/F477</f>
        <v>0.33333325000000003</v>
      </c>
      <c r="H477" s="44">
        <v>13333.33</v>
      </c>
      <c r="I477" s="44"/>
      <c r="J477" s="57">
        <v>0</v>
      </c>
      <c r="K477" s="44">
        <v>13333.33</v>
      </c>
      <c r="L477" s="43">
        <v>41226</v>
      </c>
      <c r="M477" s="28">
        <v>42156</v>
      </c>
      <c r="N477" s="37">
        <f>M477-L477</f>
        <v>930</v>
      </c>
      <c r="O477" s="38">
        <f>K477/N477</f>
        <v>14.336913978494623</v>
      </c>
    </row>
    <row r="478" spans="1:15" x14ac:dyDescent="0.25">
      <c r="A478" s="35">
        <v>2015</v>
      </c>
      <c r="B478" s="26" t="str">
        <f>IF(AND($F478&gt;='2016 Overview'!$B$18,$F478&lt;='2016 Overview'!$C$18),'2016 Overview'!$A$18,IF(AND($F478&gt;='2016 Overview'!$B$17,$F478&lt;='2016 Overview'!$C$17),'2016 Overview'!$A$17, IF(AND($F478&gt;='2016 Overview'!$B$16,$F478&lt;='2016 Overview'!$C$16),'2016 Overview'!$A$16, IF(AND($F478&gt;='2016 Overview'!$B$15,$F478&lt;='2016 Overview'!$C$15),'2016 Overview'!$A$15, IF(AND($F478&gt;='2016 Overview'!$B$14,$F478&lt;='2016 Overview'!$C$14),'2016 Overview'!$A$14, IF(AND($F478&gt;='2016 Overview'!$B$13,$F478&lt;='2016 Overview'!$C$13),'2016 Overview'!$A$13, IF(AND($F478&gt;='2016 Overview'!$B$12,$F478&lt;='2016 Overview'!$C$12),'2016 Overview'!$A$12,IF(AND($F478&gt;='2016 Overview'!$B$11,$F478&lt;='2016 Overview'!$C$11),'2016 Overview'!$A$11,IF(AND($F478&gt;='2016 Overview'!$B$10,$F478&lt;='2016 Overview'!$C$10),'2016 Overview'!$A$10,IF(AND($F478&gt;='2016 Overview'!$B$9,$F478&lt;='2016 Overview'!$C$9),'2016 Overview'!$A$9,IF(AND($F478&gt;='2016 Overview'!$B$8,$F478&lt;='2016 Overview'!$C$8),'2016 Overview'!$A$7,IF(AND($F478&gt;='2016 Overview'!$B$7,$F478&lt;='2016 Overview'!$C$7),'2016 Overview'!$A$7,IF(AND($F478&gt;='2016 Overview'!$B$6,$F478&lt;='2016 Overview'!$C$6),'2016 Overview'!$A$6,IF(AND($F478&gt;='2016 Overview'!$B$5,$F478&lt;='2016 Overview'!$C$5),'2016 Overview'!$A$5,))))))))))))))</f>
        <v>L</v>
      </c>
      <c r="C478" s="35" t="s">
        <v>148</v>
      </c>
      <c r="D478" s="26"/>
      <c r="E478" s="35" t="s">
        <v>146</v>
      </c>
      <c r="F478" s="44">
        <v>38647.39</v>
      </c>
      <c r="G478" s="36">
        <f>H478/F478</f>
        <v>0.3333332470834382</v>
      </c>
      <c r="H478" s="44">
        <v>12882.46</v>
      </c>
      <c r="I478" s="44"/>
      <c r="J478" s="57">
        <v>0</v>
      </c>
      <c r="K478" s="44">
        <v>12882.46</v>
      </c>
      <c r="L478" s="43">
        <v>42025</v>
      </c>
      <c r="M478" s="28">
        <v>42156</v>
      </c>
      <c r="N478" s="37">
        <f>M478-L478</f>
        <v>131</v>
      </c>
      <c r="O478" s="38">
        <f>K478/N478</f>
        <v>98.33938931297709</v>
      </c>
    </row>
    <row r="479" spans="1:15" x14ac:dyDescent="0.25">
      <c r="A479" s="35">
        <v>2015</v>
      </c>
      <c r="B479" s="26" t="str">
        <f>IF(AND($F479&gt;='2016 Overview'!$B$18,$F479&lt;='2016 Overview'!$C$18),'2016 Overview'!$A$18,IF(AND($F479&gt;='2016 Overview'!$B$17,$F479&lt;='2016 Overview'!$C$17),'2016 Overview'!$A$17, IF(AND($F479&gt;='2016 Overview'!$B$16,$F479&lt;='2016 Overview'!$C$16),'2016 Overview'!$A$16, IF(AND($F479&gt;='2016 Overview'!$B$15,$F479&lt;='2016 Overview'!$C$15),'2016 Overview'!$A$15, IF(AND($F479&gt;='2016 Overview'!$B$14,$F479&lt;='2016 Overview'!$C$14),'2016 Overview'!$A$14, IF(AND($F479&gt;='2016 Overview'!$B$13,$F479&lt;='2016 Overview'!$C$13),'2016 Overview'!$A$13, IF(AND($F479&gt;='2016 Overview'!$B$12,$F479&lt;='2016 Overview'!$C$12),'2016 Overview'!$A$12,IF(AND($F479&gt;='2016 Overview'!$B$11,$F479&lt;='2016 Overview'!$C$11),'2016 Overview'!$A$11,IF(AND($F479&gt;='2016 Overview'!$B$10,$F479&lt;='2016 Overview'!$C$10),'2016 Overview'!$A$10,IF(AND($F479&gt;='2016 Overview'!$B$9,$F479&lt;='2016 Overview'!$C$9),'2016 Overview'!$A$9,IF(AND($F479&gt;='2016 Overview'!$B$8,$F479&lt;='2016 Overview'!$C$8),'2016 Overview'!$A$7,IF(AND($F479&gt;='2016 Overview'!$B$7,$F479&lt;='2016 Overview'!$C$7),'2016 Overview'!$A$7,IF(AND($F479&gt;='2016 Overview'!$B$6,$F479&lt;='2016 Overview'!$C$6),'2016 Overview'!$A$6,IF(AND($F479&gt;='2016 Overview'!$B$5,$F479&lt;='2016 Overview'!$C$5),'2016 Overview'!$A$5,))))))))))))))</f>
        <v>L</v>
      </c>
      <c r="C479" s="35" t="s">
        <v>148</v>
      </c>
      <c r="D479" s="26"/>
      <c r="E479" s="35" t="s">
        <v>146</v>
      </c>
      <c r="F479" s="44">
        <v>38524.1</v>
      </c>
      <c r="G479" s="36">
        <f>H479/F479</f>
        <v>0.33333316028148618</v>
      </c>
      <c r="H479" s="44">
        <v>12841.36</v>
      </c>
      <c r="I479" s="44"/>
      <c r="J479" s="57">
        <v>-2000</v>
      </c>
      <c r="K479" s="44">
        <v>10841.36</v>
      </c>
      <c r="L479" s="43">
        <v>41549</v>
      </c>
      <c r="M479" s="28">
        <v>42156</v>
      </c>
      <c r="N479" s="37">
        <f>M479-L479</f>
        <v>607</v>
      </c>
      <c r="O479" s="38">
        <f>K479/N479</f>
        <v>17.860560131795719</v>
      </c>
    </row>
    <row r="480" spans="1:15" x14ac:dyDescent="0.25">
      <c r="A480" s="35">
        <v>2015</v>
      </c>
      <c r="B480" s="26" t="str">
        <f>IF(AND($F480&gt;='2016 Overview'!$B$18,$F480&lt;='2016 Overview'!$C$18),'2016 Overview'!$A$18,IF(AND($F480&gt;='2016 Overview'!$B$17,$F480&lt;='2016 Overview'!$C$17),'2016 Overview'!$A$17, IF(AND($F480&gt;='2016 Overview'!$B$16,$F480&lt;='2016 Overview'!$C$16),'2016 Overview'!$A$16, IF(AND($F480&gt;='2016 Overview'!$B$15,$F480&lt;='2016 Overview'!$C$15),'2016 Overview'!$A$15, IF(AND($F480&gt;='2016 Overview'!$B$14,$F480&lt;='2016 Overview'!$C$14),'2016 Overview'!$A$14, IF(AND($F480&gt;='2016 Overview'!$B$13,$F480&lt;='2016 Overview'!$C$13),'2016 Overview'!$A$13, IF(AND($F480&gt;='2016 Overview'!$B$12,$F480&lt;='2016 Overview'!$C$12),'2016 Overview'!$A$12,IF(AND($F480&gt;='2016 Overview'!$B$11,$F480&lt;='2016 Overview'!$C$11),'2016 Overview'!$A$11,IF(AND($F480&gt;='2016 Overview'!$B$10,$F480&lt;='2016 Overview'!$C$10),'2016 Overview'!$A$10,IF(AND($F480&gt;='2016 Overview'!$B$9,$F480&lt;='2016 Overview'!$C$9),'2016 Overview'!$A$9,IF(AND($F480&gt;='2016 Overview'!$B$8,$F480&lt;='2016 Overview'!$C$8),'2016 Overview'!$A$7,IF(AND($F480&gt;='2016 Overview'!$B$7,$F480&lt;='2016 Overview'!$C$7),'2016 Overview'!$A$7,IF(AND($F480&gt;='2016 Overview'!$B$6,$F480&lt;='2016 Overview'!$C$6),'2016 Overview'!$A$6,IF(AND($F480&gt;='2016 Overview'!$B$5,$F480&lt;='2016 Overview'!$C$5),'2016 Overview'!$A$5,))))))))))))))</f>
        <v>L</v>
      </c>
      <c r="C480" s="35" t="s">
        <v>148</v>
      </c>
      <c r="D480" s="26"/>
      <c r="E480" s="35" t="s">
        <v>146</v>
      </c>
      <c r="F480" s="44">
        <v>38500</v>
      </c>
      <c r="G480" s="36">
        <f>H480/F480</f>
        <v>0.33333324675324677</v>
      </c>
      <c r="H480" s="44">
        <v>12833.33</v>
      </c>
      <c r="I480" s="44"/>
      <c r="J480" s="57">
        <v>-3333.33</v>
      </c>
      <c r="K480" s="44">
        <v>9500</v>
      </c>
      <c r="L480" s="43">
        <v>41604</v>
      </c>
      <c r="M480" s="28">
        <v>42156</v>
      </c>
      <c r="N480" s="37">
        <f>M480-L480</f>
        <v>552</v>
      </c>
      <c r="O480" s="38">
        <f>K480/N480</f>
        <v>17.210144927536231</v>
      </c>
    </row>
    <row r="481" spans="1:15" x14ac:dyDescent="0.25">
      <c r="A481" s="35">
        <v>2015</v>
      </c>
      <c r="B481" s="26" t="str">
        <f>IF(AND($F481&gt;='2016 Overview'!$B$18,$F481&lt;='2016 Overview'!$C$18),'2016 Overview'!$A$18,IF(AND($F481&gt;='2016 Overview'!$B$17,$F481&lt;='2016 Overview'!$C$17),'2016 Overview'!$A$17, IF(AND($F481&gt;='2016 Overview'!$B$16,$F481&lt;='2016 Overview'!$C$16),'2016 Overview'!$A$16, IF(AND($F481&gt;='2016 Overview'!$B$15,$F481&lt;='2016 Overview'!$C$15),'2016 Overview'!$A$15, IF(AND($F481&gt;='2016 Overview'!$B$14,$F481&lt;='2016 Overview'!$C$14),'2016 Overview'!$A$14, IF(AND($F481&gt;='2016 Overview'!$B$13,$F481&lt;='2016 Overview'!$C$13),'2016 Overview'!$A$13, IF(AND($F481&gt;='2016 Overview'!$B$12,$F481&lt;='2016 Overview'!$C$12),'2016 Overview'!$A$12,IF(AND($F481&gt;='2016 Overview'!$B$11,$F481&lt;='2016 Overview'!$C$11),'2016 Overview'!$A$11,IF(AND($F481&gt;='2016 Overview'!$B$10,$F481&lt;='2016 Overview'!$C$10),'2016 Overview'!$A$10,IF(AND($F481&gt;='2016 Overview'!$B$9,$F481&lt;='2016 Overview'!$C$9),'2016 Overview'!$A$9,IF(AND($F481&gt;='2016 Overview'!$B$8,$F481&lt;='2016 Overview'!$C$8),'2016 Overview'!$A$7,IF(AND($F481&gt;='2016 Overview'!$B$7,$F481&lt;='2016 Overview'!$C$7),'2016 Overview'!$A$7,IF(AND($F481&gt;='2016 Overview'!$B$6,$F481&lt;='2016 Overview'!$C$6),'2016 Overview'!$A$6,IF(AND($F481&gt;='2016 Overview'!$B$5,$F481&lt;='2016 Overview'!$C$5),'2016 Overview'!$A$5,))))))))))))))</f>
        <v>L</v>
      </c>
      <c r="C481" s="35" t="s">
        <v>148</v>
      </c>
      <c r="D481" s="26"/>
      <c r="E481" s="35" t="s">
        <v>146</v>
      </c>
      <c r="F481" s="44">
        <v>37040.71</v>
      </c>
      <c r="G481" s="36">
        <f>H481/F481</f>
        <v>0.33333324334225772</v>
      </c>
      <c r="H481" s="44">
        <v>12346.9</v>
      </c>
      <c r="I481" s="44"/>
      <c r="J481" s="57">
        <v>-5500</v>
      </c>
      <c r="K481" s="44">
        <v>6846.9</v>
      </c>
      <c r="L481" s="43">
        <v>41106</v>
      </c>
      <c r="M481" s="28">
        <v>42156</v>
      </c>
      <c r="N481" s="37">
        <f>M481-L481</f>
        <v>1050</v>
      </c>
      <c r="O481" s="38">
        <f>K481/N481</f>
        <v>6.5208571428571425</v>
      </c>
    </row>
    <row r="482" spans="1:15" x14ac:dyDescent="0.25">
      <c r="A482" s="35">
        <v>2015</v>
      </c>
      <c r="B482" s="26" t="str">
        <f>IF(AND($F482&gt;='2016 Overview'!$B$18,$F482&lt;='2016 Overview'!$C$18),'2016 Overview'!$A$18,IF(AND($F482&gt;='2016 Overview'!$B$17,$F482&lt;='2016 Overview'!$C$17),'2016 Overview'!$A$17, IF(AND($F482&gt;='2016 Overview'!$B$16,$F482&lt;='2016 Overview'!$C$16),'2016 Overview'!$A$16, IF(AND($F482&gt;='2016 Overview'!$B$15,$F482&lt;='2016 Overview'!$C$15),'2016 Overview'!$A$15, IF(AND($F482&gt;='2016 Overview'!$B$14,$F482&lt;='2016 Overview'!$C$14),'2016 Overview'!$A$14, IF(AND($F482&gt;='2016 Overview'!$B$13,$F482&lt;='2016 Overview'!$C$13),'2016 Overview'!$A$13, IF(AND($F482&gt;='2016 Overview'!$B$12,$F482&lt;='2016 Overview'!$C$12),'2016 Overview'!$A$12,IF(AND($F482&gt;='2016 Overview'!$B$11,$F482&lt;='2016 Overview'!$C$11),'2016 Overview'!$A$11,IF(AND($F482&gt;='2016 Overview'!$B$10,$F482&lt;='2016 Overview'!$C$10),'2016 Overview'!$A$10,IF(AND($F482&gt;='2016 Overview'!$B$9,$F482&lt;='2016 Overview'!$C$9),'2016 Overview'!$A$9,IF(AND($F482&gt;='2016 Overview'!$B$8,$F482&lt;='2016 Overview'!$C$8),'2016 Overview'!$A$7,IF(AND($F482&gt;='2016 Overview'!$B$7,$F482&lt;='2016 Overview'!$C$7),'2016 Overview'!$A$7,IF(AND($F482&gt;='2016 Overview'!$B$6,$F482&lt;='2016 Overview'!$C$6),'2016 Overview'!$A$6,IF(AND($F482&gt;='2016 Overview'!$B$5,$F482&lt;='2016 Overview'!$C$5),'2016 Overview'!$A$5,))))))))))))))</f>
        <v>L</v>
      </c>
      <c r="C482" s="35" t="s">
        <v>148</v>
      </c>
      <c r="D482" s="26"/>
      <c r="E482" s="35" t="s">
        <v>146</v>
      </c>
      <c r="F482" s="44">
        <v>35000</v>
      </c>
      <c r="G482" s="36">
        <f>H482/F482</f>
        <v>0.33333314285714283</v>
      </c>
      <c r="H482" s="44">
        <v>11666.66</v>
      </c>
      <c r="I482" s="44"/>
      <c r="J482" s="57">
        <v>-3333.33</v>
      </c>
      <c r="K482" s="44">
        <v>8333.33</v>
      </c>
      <c r="L482" s="43">
        <v>41830</v>
      </c>
      <c r="M482" s="28">
        <v>42156</v>
      </c>
      <c r="N482" s="37">
        <f>M482-L482</f>
        <v>326</v>
      </c>
      <c r="O482" s="38">
        <f>K482/N482</f>
        <v>25.562361963190185</v>
      </c>
    </row>
    <row r="483" spans="1:15" x14ac:dyDescent="0.25">
      <c r="A483" s="35">
        <v>2015</v>
      </c>
      <c r="B483" s="26" t="str">
        <f>IF(AND($F483&gt;='2016 Overview'!$B$18,$F483&lt;='2016 Overview'!$C$18),'2016 Overview'!$A$18,IF(AND($F483&gt;='2016 Overview'!$B$17,$F483&lt;='2016 Overview'!$C$17),'2016 Overview'!$A$17, IF(AND($F483&gt;='2016 Overview'!$B$16,$F483&lt;='2016 Overview'!$C$16),'2016 Overview'!$A$16, IF(AND($F483&gt;='2016 Overview'!$B$15,$F483&lt;='2016 Overview'!$C$15),'2016 Overview'!$A$15, IF(AND($F483&gt;='2016 Overview'!$B$14,$F483&lt;='2016 Overview'!$C$14),'2016 Overview'!$A$14, IF(AND($F483&gt;='2016 Overview'!$B$13,$F483&lt;='2016 Overview'!$C$13),'2016 Overview'!$A$13, IF(AND($F483&gt;='2016 Overview'!$B$12,$F483&lt;='2016 Overview'!$C$12),'2016 Overview'!$A$12,IF(AND($F483&gt;='2016 Overview'!$B$11,$F483&lt;='2016 Overview'!$C$11),'2016 Overview'!$A$11,IF(AND($F483&gt;='2016 Overview'!$B$10,$F483&lt;='2016 Overview'!$C$10),'2016 Overview'!$A$10,IF(AND($F483&gt;='2016 Overview'!$B$9,$F483&lt;='2016 Overview'!$C$9),'2016 Overview'!$A$9,IF(AND($F483&gt;='2016 Overview'!$B$8,$F483&lt;='2016 Overview'!$C$8),'2016 Overview'!$A$7,IF(AND($F483&gt;='2016 Overview'!$B$7,$F483&lt;='2016 Overview'!$C$7),'2016 Overview'!$A$7,IF(AND($F483&gt;='2016 Overview'!$B$6,$F483&lt;='2016 Overview'!$C$6),'2016 Overview'!$A$6,IF(AND($F483&gt;='2016 Overview'!$B$5,$F483&lt;='2016 Overview'!$C$5),'2016 Overview'!$A$5,))))))))))))))</f>
        <v>L</v>
      </c>
      <c r="C483" s="35" t="s">
        <v>148</v>
      </c>
      <c r="D483" s="26"/>
      <c r="E483" s="35" t="s">
        <v>146</v>
      </c>
      <c r="F483" s="44">
        <v>35000</v>
      </c>
      <c r="G483" s="36">
        <f>H483/F483</f>
        <v>0.33333314285714283</v>
      </c>
      <c r="H483" s="44">
        <v>11666.66</v>
      </c>
      <c r="I483" s="44"/>
      <c r="J483" s="57">
        <v>-3333.33</v>
      </c>
      <c r="K483" s="44">
        <v>8333.33</v>
      </c>
      <c r="L483" s="43">
        <v>41830</v>
      </c>
      <c r="M483" s="28">
        <v>42156</v>
      </c>
      <c r="N483" s="37">
        <f>M483-L483</f>
        <v>326</v>
      </c>
      <c r="O483" s="38">
        <f>K483/N483</f>
        <v>25.562361963190185</v>
      </c>
    </row>
    <row r="484" spans="1:15" x14ac:dyDescent="0.25">
      <c r="A484" s="35">
        <v>2015</v>
      </c>
      <c r="B484" s="26" t="str">
        <f>IF(AND($F484&gt;='2016 Overview'!$B$18,$F484&lt;='2016 Overview'!$C$18),'2016 Overview'!$A$18,IF(AND($F484&gt;='2016 Overview'!$B$17,$F484&lt;='2016 Overview'!$C$17),'2016 Overview'!$A$17, IF(AND($F484&gt;='2016 Overview'!$B$16,$F484&lt;='2016 Overview'!$C$16),'2016 Overview'!$A$16, IF(AND($F484&gt;='2016 Overview'!$B$15,$F484&lt;='2016 Overview'!$C$15),'2016 Overview'!$A$15, IF(AND($F484&gt;='2016 Overview'!$B$14,$F484&lt;='2016 Overview'!$C$14),'2016 Overview'!$A$14, IF(AND($F484&gt;='2016 Overview'!$B$13,$F484&lt;='2016 Overview'!$C$13),'2016 Overview'!$A$13, IF(AND($F484&gt;='2016 Overview'!$B$12,$F484&lt;='2016 Overview'!$C$12),'2016 Overview'!$A$12,IF(AND($F484&gt;='2016 Overview'!$B$11,$F484&lt;='2016 Overview'!$C$11),'2016 Overview'!$A$11,IF(AND($F484&gt;='2016 Overview'!$B$10,$F484&lt;='2016 Overview'!$C$10),'2016 Overview'!$A$10,IF(AND($F484&gt;='2016 Overview'!$B$9,$F484&lt;='2016 Overview'!$C$9),'2016 Overview'!$A$9,IF(AND($F484&gt;='2016 Overview'!$B$8,$F484&lt;='2016 Overview'!$C$8),'2016 Overview'!$A$7,IF(AND($F484&gt;='2016 Overview'!$B$7,$F484&lt;='2016 Overview'!$C$7),'2016 Overview'!$A$7,IF(AND($F484&gt;='2016 Overview'!$B$6,$F484&lt;='2016 Overview'!$C$6),'2016 Overview'!$A$6,IF(AND($F484&gt;='2016 Overview'!$B$5,$F484&lt;='2016 Overview'!$C$5),'2016 Overview'!$A$5,))))))))))))))</f>
        <v>L</v>
      </c>
      <c r="C484" s="35" t="s">
        <v>148</v>
      </c>
      <c r="D484" s="26"/>
      <c r="E484" s="35" t="s">
        <v>146</v>
      </c>
      <c r="F484" s="44">
        <v>35000</v>
      </c>
      <c r="G484" s="36">
        <f>H484/F484</f>
        <v>0.33333314285714283</v>
      </c>
      <c r="H484" s="44">
        <v>11666.66</v>
      </c>
      <c r="I484" s="44"/>
      <c r="J484" s="57">
        <v>-3333.33</v>
      </c>
      <c r="K484" s="44">
        <v>8333.33</v>
      </c>
      <c r="L484" s="43">
        <v>42041</v>
      </c>
      <c r="M484" s="28">
        <v>42156</v>
      </c>
      <c r="N484" s="37">
        <f>M484-L484</f>
        <v>115</v>
      </c>
      <c r="O484" s="38">
        <f>K484/N484</f>
        <v>72.463739130434789</v>
      </c>
    </row>
    <row r="485" spans="1:15" x14ac:dyDescent="0.25">
      <c r="A485" s="35">
        <v>2015</v>
      </c>
      <c r="B485" s="26" t="str">
        <f>IF(AND($F485&gt;='2016 Overview'!$B$18,$F485&lt;='2016 Overview'!$C$18),'2016 Overview'!$A$18,IF(AND($F485&gt;='2016 Overview'!$B$17,$F485&lt;='2016 Overview'!$C$17),'2016 Overview'!$A$17, IF(AND($F485&gt;='2016 Overview'!$B$16,$F485&lt;='2016 Overview'!$C$16),'2016 Overview'!$A$16, IF(AND($F485&gt;='2016 Overview'!$B$15,$F485&lt;='2016 Overview'!$C$15),'2016 Overview'!$A$15, IF(AND($F485&gt;='2016 Overview'!$B$14,$F485&lt;='2016 Overview'!$C$14),'2016 Overview'!$A$14, IF(AND($F485&gt;='2016 Overview'!$B$13,$F485&lt;='2016 Overview'!$C$13),'2016 Overview'!$A$13, IF(AND($F485&gt;='2016 Overview'!$B$12,$F485&lt;='2016 Overview'!$C$12),'2016 Overview'!$A$12,IF(AND($F485&gt;='2016 Overview'!$B$11,$F485&lt;='2016 Overview'!$C$11),'2016 Overview'!$A$11,IF(AND($F485&gt;='2016 Overview'!$B$10,$F485&lt;='2016 Overview'!$C$10),'2016 Overview'!$A$10,IF(AND($F485&gt;='2016 Overview'!$B$9,$F485&lt;='2016 Overview'!$C$9),'2016 Overview'!$A$9,IF(AND($F485&gt;='2016 Overview'!$B$8,$F485&lt;='2016 Overview'!$C$8),'2016 Overview'!$A$7,IF(AND($F485&gt;='2016 Overview'!$B$7,$F485&lt;='2016 Overview'!$C$7),'2016 Overview'!$A$7,IF(AND($F485&gt;='2016 Overview'!$B$6,$F485&lt;='2016 Overview'!$C$6),'2016 Overview'!$A$6,IF(AND($F485&gt;='2016 Overview'!$B$5,$F485&lt;='2016 Overview'!$C$5),'2016 Overview'!$A$5,))))))))))))))</f>
        <v>L</v>
      </c>
      <c r="C485" s="35" t="s">
        <v>148</v>
      </c>
      <c r="D485" s="26"/>
      <c r="E485" s="35" t="s">
        <v>146</v>
      </c>
      <c r="F485" s="44">
        <v>33350</v>
      </c>
      <c r="G485" s="36">
        <f>H485/F485</f>
        <v>0.33333343328335835</v>
      </c>
      <c r="H485" s="44">
        <v>11116.67</v>
      </c>
      <c r="I485" s="44"/>
      <c r="J485" s="57">
        <v>0</v>
      </c>
      <c r="K485" s="44">
        <v>11116.67</v>
      </c>
      <c r="L485" s="43">
        <v>41064</v>
      </c>
      <c r="M485" s="28">
        <v>42156</v>
      </c>
      <c r="N485" s="37">
        <f>M485-L485</f>
        <v>1092</v>
      </c>
      <c r="O485" s="38">
        <f>K485/N485</f>
        <v>10.180100732600733</v>
      </c>
    </row>
    <row r="486" spans="1:15" x14ac:dyDescent="0.25">
      <c r="A486" s="35">
        <v>2015</v>
      </c>
      <c r="B486" s="26" t="str">
        <f>IF(AND($F486&gt;='2016 Overview'!$B$18,$F486&lt;='2016 Overview'!$C$18),'2016 Overview'!$A$18,IF(AND($F486&gt;='2016 Overview'!$B$17,$F486&lt;='2016 Overview'!$C$17),'2016 Overview'!$A$17, IF(AND($F486&gt;='2016 Overview'!$B$16,$F486&lt;='2016 Overview'!$C$16),'2016 Overview'!$A$16, IF(AND($F486&gt;='2016 Overview'!$B$15,$F486&lt;='2016 Overview'!$C$15),'2016 Overview'!$A$15, IF(AND($F486&gt;='2016 Overview'!$B$14,$F486&lt;='2016 Overview'!$C$14),'2016 Overview'!$A$14, IF(AND($F486&gt;='2016 Overview'!$B$13,$F486&lt;='2016 Overview'!$C$13),'2016 Overview'!$A$13, IF(AND($F486&gt;='2016 Overview'!$B$12,$F486&lt;='2016 Overview'!$C$12),'2016 Overview'!$A$12,IF(AND($F486&gt;='2016 Overview'!$B$11,$F486&lt;='2016 Overview'!$C$11),'2016 Overview'!$A$11,IF(AND($F486&gt;='2016 Overview'!$B$10,$F486&lt;='2016 Overview'!$C$10),'2016 Overview'!$A$10,IF(AND($F486&gt;='2016 Overview'!$B$9,$F486&lt;='2016 Overview'!$C$9),'2016 Overview'!$A$9,IF(AND($F486&gt;='2016 Overview'!$B$8,$F486&lt;='2016 Overview'!$C$8),'2016 Overview'!$A$7,IF(AND($F486&gt;='2016 Overview'!$B$7,$F486&lt;='2016 Overview'!$C$7),'2016 Overview'!$A$7,IF(AND($F486&gt;='2016 Overview'!$B$6,$F486&lt;='2016 Overview'!$C$6),'2016 Overview'!$A$6,IF(AND($F486&gt;='2016 Overview'!$B$5,$F486&lt;='2016 Overview'!$C$5),'2016 Overview'!$A$5,))))))))))))))</f>
        <v>L</v>
      </c>
      <c r="C486" s="35" t="s">
        <v>148</v>
      </c>
      <c r="D486" s="26"/>
      <c r="E486" s="35" t="s">
        <v>146</v>
      </c>
      <c r="F486" s="44">
        <v>30000</v>
      </c>
      <c r="G486" s="36">
        <f>H486/F486</f>
        <v>0.33333333333333331</v>
      </c>
      <c r="H486" s="44">
        <v>10000</v>
      </c>
      <c r="I486" s="44"/>
      <c r="J486" s="57">
        <v>0</v>
      </c>
      <c r="K486" s="44">
        <v>10000</v>
      </c>
      <c r="L486" s="43">
        <v>41187</v>
      </c>
      <c r="M486" s="28">
        <v>42156</v>
      </c>
      <c r="N486" s="37">
        <f>M486-L486</f>
        <v>969</v>
      </c>
      <c r="O486" s="38">
        <f>K486/N486</f>
        <v>10.319917440660475</v>
      </c>
    </row>
    <row r="487" spans="1:15" x14ac:dyDescent="0.25">
      <c r="A487" s="35">
        <v>2015</v>
      </c>
      <c r="B487" s="26" t="str">
        <f>IF(AND($F487&gt;='2016 Overview'!$B$18,$F487&lt;='2016 Overview'!$C$18),'2016 Overview'!$A$18,IF(AND($F487&gt;='2016 Overview'!$B$17,$F487&lt;='2016 Overview'!$C$17),'2016 Overview'!$A$17, IF(AND($F487&gt;='2016 Overview'!$B$16,$F487&lt;='2016 Overview'!$C$16),'2016 Overview'!$A$16, IF(AND($F487&gt;='2016 Overview'!$B$15,$F487&lt;='2016 Overview'!$C$15),'2016 Overview'!$A$15, IF(AND($F487&gt;='2016 Overview'!$B$14,$F487&lt;='2016 Overview'!$C$14),'2016 Overview'!$A$14, IF(AND($F487&gt;='2016 Overview'!$B$13,$F487&lt;='2016 Overview'!$C$13),'2016 Overview'!$A$13, IF(AND($F487&gt;='2016 Overview'!$B$12,$F487&lt;='2016 Overview'!$C$12),'2016 Overview'!$A$12,IF(AND($F487&gt;='2016 Overview'!$B$11,$F487&lt;='2016 Overview'!$C$11),'2016 Overview'!$A$11,IF(AND($F487&gt;='2016 Overview'!$B$10,$F487&lt;='2016 Overview'!$C$10),'2016 Overview'!$A$10,IF(AND($F487&gt;='2016 Overview'!$B$9,$F487&lt;='2016 Overview'!$C$9),'2016 Overview'!$A$9,IF(AND($F487&gt;='2016 Overview'!$B$8,$F487&lt;='2016 Overview'!$C$8),'2016 Overview'!$A$7,IF(AND($F487&gt;='2016 Overview'!$B$7,$F487&lt;='2016 Overview'!$C$7),'2016 Overview'!$A$7,IF(AND($F487&gt;='2016 Overview'!$B$6,$F487&lt;='2016 Overview'!$C$6),'2016 Overview'!$A$6,IF(AND($F487&gt;='2016 Overview'!$B$5,$F487&lt;='2016 Overview'!$C$5),'2016 Overview'!$A$5,))))))))))))))</f>
        <v>L</v>
      </c>
      <c r="C487" s="35" t="s">
        <v>148</v>
      </c>
      <c r="D487" s="26"/>
      <c r="E487" s="35" t="s">
        <v>146</v>
      </c>
      <c r="F487" s="44">
        <v>30000</v>
      </c>
      <c r="G487" s="36">
        <f>H487/F487</f>
        <v>0.33333333333333331</v>
      </c>
      <c r="H487" s="44">
        <v>10000</v>
      </c>
      <c r="I487" s="44"/>
      <c r="J487" s="57">
        <v>0</v>
      </c>
      <c r="K487" s="44">
        <v>10000</v>
      </c>
      <c r="L487" s="43">
        <v>41796</v>
      </c>
      <c r="M487" s="28">
        <v>42156</v>
      </c>
      <c r="N487" s="37">
        <f>M487-L487</f>
        <v>360</v>
      </c>
      <c r="O487" s="38">
        <f>K487/N487</f>
        <v>27.777777777777779</v>
      </c>
    </row>
    <row r="488" spans="1:15" x14ac:dyDescent="0.25">
      <c r="A488" s="35">
        <v>2015</v>
      </c>
      <c r="B488" s="26" t="str">
        <f>IF(AND($F488&gt;='2016 Overview'!$B$18,$F488&lt;='2016 Overview'!$C$18),'2016 Overview'!$A$18,IF(AND($F488&gt;='2016 Overview'!$B$17,$F488&lt;='2016 Overview'!$C$17),'2016 Overview'!$A$17, IF(AND($F488&gt;='2016 Overview'!$B$16,$F488&lt;='2016 Overview'!$C$16),'2016 Overview'!$A$16, IF(AND($F488&gt;='2016 Overview'!$B$15,$F488&lt;='2016 Overview'!$C$15),'2016 Overview'!$A$15, IF(AND($F488&gt;='2016 Overview'!$B$14,$F488&lt;='2016 Overview'!$C$14),'2016 Overview'!$A$14, IF(AND($F488&gt;='2016 Overview'!$B$13,$F488&lt;='2016 Overview'!$C$13),'2016 Overview'!$A$13, IF(AND($F488&gt;='2016 Overview'!$B$12,$F488&lt;='2016 Overview'!$C$12),'2016 Overview'!$A$12,IF(AND($F488&gt;='2016 Overview'!$B$11,$F488&lt;='2016 Overview'!$C$11),'2016 Overview'!$A$11,IF(AND($F488&gt;='2016 Overview'!$B$10,$F488&lt;='2016 Overview'!$C$10),'2016 Overview'!$A$10,IF(AND($F488&gt;='2016 Overview'!$B$9,$F488&lt;='2016 Overview'!$C$9),'2016 Overview'!$A$9,IF(AND($F488&gt;='2016 Overview'!$B$8,$F488&lt;='2016 Overview'!$C$8),'2016 Overview'!$A$7,IF(AND($F488&gt;='2016 Overview'!$B$7,$F488&lt;='2016 Overview'!$C$7),'2016 Overview'!$A$7,IF(AND($F488&gt;='2016 Overview'!$B$6,$F488&lt;='2016 Overview'!$C$6),'2016 Overview'!$A$6,IF(AND($F488&gt;='2016 Overview'!$B$5,$F488&lt;='2016 Overview'!$C$5),'2016 Overview'!$A$5,))))))))))))))</f>
        <v>L</v>
      </c>
      <c r="C488" s="35" t="s">
        <v>148</v>
      </c>
      <c r="D488" s="26"/>
      <c r="E488" s="35" t="s">
        <v>146</v>
      </c>
      <c r="F488" s="44">
        <v>30000</v>
      </c>
      <c r="G488" s="36">
        <f>H488/F488</f>
        <v>0.33333333333333331</v>
      </c>
      <c r="H488" s="44">
        <v>10000</v>
      </c>
      <c r="I488" s="44"/>
      <c r="J488" s="57">
        <v>0</v>
      </c>
      <c r="K488" s="44">
        <v>10000</v>
      </c>
      <c r="L488" s="43">
        <v>41506</v>
      </c>
      <c r="M488" s="28">
        <v>42156</v>
      </c>
      <c r="N488" s="37">
        <f>M488-L488</f>
        <v>650</v>
      </c>
      <c r="O488" s="38">
        <f>K488/N488</f>
        <v>15.384615384615385</v>
      </c>
    </row>
    <row r="489" spans="1:15" x14ac:dyDescent="0.25">
      <c r="A489" s="35">
        <v>2015</v>
      </c>
      <c r="B489" s="26" t="str">
        <f>IF(AND($F489&gt;='2016 Overview'!$B$18,$F489&lt;='2016 Overview'!$C$18),'2016 Overview'!$A$18,IF(AND($F489&gt;='2016 Overview'!$B$17,$F489&lt;='2016 Overview'!$C$17),'2016 Overview'!$A$17, IF(AND($F489&gt;='2016 Overview'!$B$16,$F489&lt;='2016 Overview'!$C$16),'2016 Overview'!$A$16, IF(AND($F489&gt;='2016 Overview'!$B$15,$F489&lt;='2016 Overview'!$C$15),'2016 Overview'!$A$15, IF(AND($F489&gt;='2016 Overview'!$B$14,$F489&lt;='2016 Overview'!$C$14),'2016 Overview'!$A$14, IF(AND($F489&gt;='2016 Overview'!$B$13,$F489&lt;='2016 Overview'!$C$13),'2016 Overview'!$A$13, IF(AND($F489&gt;='2016 Overview'!$B$12,$F489&lt;='2016 Overview'!$C$12),'2016 Overview'!$A$12,IF(AND($F489&gt;='2016 Overview'!$B$11,$F489&lt;='2016 Overview'!$C$11),'2016 Overview'!$A$11,IF(AND($F489&gt;='2016 Overview'!$B$10,$F489&lt;='2016 Overview'!$C$10),'2016 Overview'!$A$10,IF(AND($F489&gt;='2016 Overview'!$B$9,$F489&lt;='2016 Overview'!$C$9),'2016 Overview'!$A$9,IF(AND($F489&gt;='2016 Overview'!$B$8,$F489&lt;='2016 Overview'!$C$8),'2016 Overview'!$A$7,IF(AND($F489&gt;='2016 Overview'!$B$7,$F489&lt;='2016 Overview'!$C$7),'2016 Overview'!$A$7,IF(AND($F489&gt;='2016 Overview'!$B$6,$F489&lt;='2016 Overview'!$C$6),'2016 Overview'!$A$6,IF(AND($F489&gt;='2016 Overview'!$B$5,$F489&lt;='2016 Overview'!$C$5),'2016 Overview'!$A$5,))))))))))))))</f>
        <v>L</v>
      </c>
      <c r="C489" s="35" t="s">
        <v>148</v>
      </c>
      <c r="D489" s="26"/>
      <c r="E489" s="35" t="s">
        <v>146</v>
      </c>
      <c r="F489" s="44">
        <v>30000</v>
      </c>
      <c r="G489" s="36">
        <f>H489/F489</f>
        <v>0.33333333333333331</v>
      </c>
      <c r="H489" s="44">
        <v>10000</v>
      </c>
      <c r="I489" s="44"/>
      <c r="J489" s="57">
        <v>0</v>
      </c>
      <c r="K489" s="44">
        <v>10000</v>
      </c>
      <c r="L489" s="43">
        <v>41302</v>
      </c>
      <c r="M489" s="28">
        <v>42156</v>
      </c>
      <c r="N489" s="37">
        <f>M489-L489</f>
        <v>854</v>
      </c>
      <c r="O489" s="38">
        <f>K489/N489</f>
        <v>11.7096018735363</v>
      </c>
    </row>
    <row r="490" spans="1:15" x14ac:dyDescent="0.25">
      <c r="A490" s="35">
        <v>2015</v>
      </c>
      <c r="B490" s="26" t="str">
        <f>IF(AND($F490&gt;='2016 Overview'!$B$18,$F490&lt;='2016 Overview'!$C$18),'2016 Overview'!$A$18,IF(AND($F490&gt;='2016 Overview'!$B$17,$F490&lt;='2016 Overview'!$C$17),'2016 Overview'!$A$17, IF(AND($F490&gt;='2016 Overview'!$B$16,$F490&lt;='2016 Overview'!$C$16),'2016 Overview'!$A$16, IF(AND($F490&gt;='2016 Overview'!$B$15,$F490&lt;='2016 Overview'!$C$15),'2016 Overview'!$A$15, IF(AND($F490&gt;='2016 Overview'!$B$14,$F490&lt;='2016 Overview'!$C$14),'2016 Overview'!$A$14, IF(AND($F490&gt;='2016 Overview'!$B$13,$F490&lt;='2016 Overview'!$C$13),'2016 Overview'!$A$13, IF(AND($F490&gt;='2016 Overview'!$B$12,$F490&lt;='2016 Overview'!$C$12),'2016 Overview'!$A$12,IF(AND($F490&gt;='2016 Overview'!$B$11,$F490&lt;='2016 Overview'!$C$11),'2016 Overview'!$A$11,IF(AND($F490&gt;='2016 Overview'!$B$10,$F490&lt;='2016 Overview'!$C$10),'2016 Overview'!$A$10,IF(AND($F490&gt;='2016 Overview'!$B$9,$F490&lt;='2016 Overview'!$C$9),'2016 Overview'!$A$9,IF(AND($F490&gt;='2016 Overview'!$B$8,$F490&lt;='2016 Overview'!$C$8),'2016 Overview'!$A$7,IF(AND($F490&gt;='2016 Overview'!$B$7,$F490&lt;='2016 Overview'!$C$7),'2016 Overview'!$A$7,IF(AND($F490&gt;='2016 Overview'!$B$6,$F490&lt;='2016 Overview'!$C$6),'2016 Overview'!$A$6,IF(AND($F490&gt;='2016 Overview'!$B$5,$F490&lt;='2016 Overview'!$C$5),'2016 Overview'!$A$5,))))))))))))))</f>
        <v>L</v>
      </c>
      <c r="C490" s="35" t="s">
        <v>148</v>
      </c>
      <c r="D490" s="26"/>
      <c r="E490" s="35" t="s">
        <v>146</v>
      </c>
      <c r="F490" s="44">
        <v>29375</v>
      </c>
      <c r="G490" s="36">
        <f>H490/F490</f>
        <v>0.33333310638297869</v>
      </c>
      <c r="H490" s="44">
        <v>9791.66</v>
      </c>
      <c r="I490" s="44"/>
      <c r="J490" s="57">
        <v>-2000</v>
      </c>
      <c r="K490" s="44">
        <v>7791.66</v>
      </c>
      <c r="L490" s="43">
        <v>40570</v>
      </c>
      <c r="M490" s="28">
        <v>42156</v>
      </c>
      <c r="N490" s="37">
        <f>M490-L490</f>
        <v>1586</v>
      </c>
      <c r="O490" s="38">
        <f>K490/N490</f>
        <v>4.9127742749054226</v>
      </c>
    </row>
    <row r="491" spans="1:15" x14ac:dyDescent="0.25">
      <c r="A491" s="35">
        <v>2015</v>
      </c>
      <c r="B491" s="26" t="str">
        <f>IF(AND($F491&gt;='2016 Overview'!$B$18,$F491&lt;='2016 Overview'!$C$18),'2016 Overview'!$A$18,IF(AND($F491&gt;='2016 Overview'!$B$17,$F491&lt;='2016 Overview'!$C$17),'2016 Overview'!$A$17, IF(AND($F491&gt;='2016 Overview'!$B$16,$F491&lt;='2016 Overview'!$C$16),'2016 Overview'!$A$16, IF(AND($F491&gt;='2016 Overview'!$B$15,$F491&lt;='2016 Overview'!$C$15),'2016 Overview'!$A$15, IF(AND($F491&gt;='2016 Overview'!$B$14,$F491&lt;='2016 Overview'!$C$14),'2016 Overview'!$A$14, IF(AND($F491&gt;='2016 Overview'!$B$13,$F491&lt;='2016 Overview'!$C$13),'2016 Overview'!$A$13, IF(AND($F491&gt;='2016 Overview'!$B$12,$F491&lt;='2016 Overview'!$C$12),'2016 Overview'!$A$12,IF(AND($F491&gt;='2016 Overview'!$B$11,$F491&lt;='2016 Overview'!$C$11),'2016 Overview'!$A$11,IF(AND($F491&gt;='2016 Overview'!$B$10,$F491&lt;='2016 Overview'!$C$10),'2016 Overview'!$A$10,IF(AND($F491&gt;='2016 Overview'!$B$9,$F491&lt;='2016 Overview'!$C$9),'2016 Overview'!$A$9,IF(AND($F491&gt;='2016 Overview'!$B$8,$F491&lt;='2016 Overview'!$C$8),'2016 Overview'!$A$7,IF(AND($F491&gt;='2016 Overview'!$B$7,$F491&lt;='2016 Overview'!$C$7),'2016 Overview'!$A$7,IF(AND($F491&gt;='2016 Overview'!$B$6,$F491&lt;='2016 Overview'!$C$6),'2016 Overview'!$A$6,IF(AND($F491&gt;='2016 Overview'!$B$5,$F491&lt;='2016 Overview'!$C$5),'2016 Overview'!$A$5,))))))))))))))</f>
        <v>L</v>
      </c>
      <c r="C491" s="35" t="s">
        <v>148</v>
      </c>
      <c r="D491" s="26"/>
      <c r="E491" s="35" t="s">
        <v>146</v>
      </c>
      <c r="F491" s="44">
        <v>28700</v>
      </c>
      <c r="G491" s="36">
        <f>H491/F491</f>
        <v>0.33333310104529618</v>
      </c>
      <c r="H491" s="44">
        <v>9566.66</v>
      </c>
      <c r="I491" s="44"/>
      <c r="J491" s="57">
        <v>0</v>
      </c>
      <c r="K491" s="44">
        <v>9566.66</v>
      </c>
      <c r="L491" s="43">
        <v>41207</v>
      </c>
      <c r="M491" s="28">
        <v>42156</v>
      </c>
      <c r="N491" s="37">
        <f>M491-L491</f>
        <v>949</v>
      </c>
      <c r="O491" s="38">
        <f>K491/N491</f>
        <v>10.080779768177027</v>
      </c>
    </row>
    <row r="492" spans="1:15" x14ac:dyDescent="0.25">
      <c r="A492" s="35">
        <v>2015</v>
      </c>
      <c r="B492" s="26" t="str">
        <f>IF(AND($F492&gt;='2016 Overview'!$B$18,$F492&lt;='2016 Overview'!$C$18),'2016 Overview'!$A$18,IF(AND($F492&gt;='2016 Overview'!$B$17,$F492&lt;='2016 Overview'!$C$17),'2016 Overview'!$A$17, IF(AND($F492&gt;='2016 Overview'!$B$16,$F492&lt;='2016 Overview'!$C$16),'2016 Overview'!$A$16, IF(AND($F492&gt;='2016 Overview'!$B$15,$F492&lt;='2016 Overview'!$C$15),'2016 Overview'!$A$15, IF(AND($F492&gt;='2016 Overview'!$B$14,$F492&lt;='2016 Overview'!$C$14),'2016 Overview'!$A$14, IF(AND($F492&gt;='2016 Overview'!$B$13,$F492&lt;='2016 Overview'!$C$13),'2016 Overview'!$A$13, IF(AND($F492&gt;='2016 Overview'!$B$12,$F492&lt;='2016 Overview'!$C$12),'2016 Overview'!$A$12,IF(AND($F492&gt;='2016 Overview'!$B$11,$F492&lt;='2016 Overview'!$C$11),'2016 Overview'!$A$11,IF(AND($F492&gt;='2016 Overview'!$B$10,$F492&lt;='2016 Overview'!$C$10),'2016 Overview'!$A$10,IF(AND($F492&gt;='2016 Overview'!$B$9,$F492&lt;='2016 Overview'!$C$9),'2016 Overview'!$A$9,IF(AND($F492&gt;='2016 Overview'!$B$8,$F492&lt;='2016 Overview'!$C$8),'2016 Overview'!$A$7,IF(AND($F492&gt;='2016 Overview'!$B$7,$F492&lt;='2016 Overview'!$C$7),'2016 Overview'!$A$7,IF(AND($F492&gt;='2016 Overview'!$B$6,$F492&lt;='2016 Overview'!$C$6),'2016 Overview'!$A$6,IF(AND($F492&gt;='2016 Overview'!$B$5,$F492&lt;='2016 Overview'!$C$5),'2016 Overview'!$A$5,))))))))))))))</f>
        <v>L</v>
      </c>
      <c r="C492" s="35" t="s">
        <v>148</v>
      </c>
      <c r="D492" s="26"/>
      <c r="E492" s="35" t="s">
        <v>146</v>
      </c>
      <c r="F492" s="44">
        <v>25000</v>
      </c>
      <c r="G492" s="36">
        <f>H492/F492</f>
        <v>0.33333333333333337</v>
      </c>
      <c r="H492" s="44">
        <v>8333.3333333333339</v>
      </c>
      <c r="I492" s="44"/>
      <c r="J492" s="57">
        <v>0</v>
      </c>
      <c r="K492" s="44">
        <v>8333.3333333333339</v>
      </c>
      <c r="L492" s="43">
        <v>41880</v>
      </c>
      <c r="M492" s="28">
        <v>42156</v>
      </c>
      <c r="N492" s="37">
        <f>M492-L492</f>
        <v>276</v>
      </c>
      <c r="O492" s="38">
        <f>K492/N492</f>
        <v>30.193236714975846</v>
      </c>
    </row>
    <row r="493" spans="1:15" x14ac:dyDescent="0.25">
      <c r="A493" s="35">
        <v>2015</v>
      </c>
      <c r="B493" s="26" t="str">
        <f>IF(AND($F493&gt;='2016 Overview'!$B$18,$F493&lt;='2016 Overview'!$C$18),'2016 Overview'!$A$18,IF(AND($F493&gt;='2016 Overview'!$B$17,$F493&lt;='2016 Overview'!$C$17),'2016 Overview'!$A$17, IF(AND($F493&gt;='2016 Overview'!$B$16,$F493&lt;='2016 Overview'!$C$16),'2016 Overview'!$A$16, IF(AND($F493&gt;='2016 Overview'!$B$15,$F493&lt;='2016 Overview'!$C$15),'2016 Overview'!$A$15, IF(AND($F493&gt;='2016 Overview'!$B$14,$F493&lt;='2016 Overview'!$C$14),'2016 Overview'!$A$14, IF(AND($F493&gt;='2016 Overview'!$B$13,$F493&lt;='2016 Overview'!$C$13),'2016 Overview'!$A$13, IF(AND($F493&gt;='2016 Overview'!$B$12,$F493&lt;='2016 Overview'!$C$12),'2016 Overview'!$A$12,IF(AND($F493&gt;='2016 Overview'!$B$11,$F493&lt;='2016 Overview'!$C$11),'2016 Overview'!$A$11,IF(AND($F493&gt;='2016 Overview'!$B$10,$F493&lt;='2016 Overview'!$C$10),'2016 Overview'!$A$10,IF(AND($F493&gt;='2016 Overview'!$B$9,$F493&lt;='2016 Overview'!$C$9),'2016 Overview'!$A$9,IF(AND($F493&gt;='2016 Overview'!$B$8,$F493&lt;='2016 Overview'!$C$8),'2016 Overview'!$A$7,IF(AND($F493&gt;='2016 Overview'!$B$7,$F493&lt;='2016 Overview'!$C$7),'2016 Overview'!$A$7,IF(AND($F493&gt;='2016 Overview'!$B$6,$F493&lt;='2016 Overview'!$C$6),'2016 Overview'!$A$6,IF(AND($F493&gt;='2016 Overview'!$B$5,$F493&lt;='2016 Overview'!$C$5),'2016 Overview'!$A$5,))))))))))))))</f>
        <v>L</v>
      </c>
      <c r="C493" s="35" t="s">
        <v>148</v>
      </c>
      <c r="D493" s="26"/>
      <c r="E493" s="35" t="s">
        <v>146</v>
      </c>
      <c r="F493" s="44">
        <v>25000</v>
      </c>
      <c r="G493" s="36">
        <f>H493/F493</f>
        <v>0.3333332</v>
      </c>
      <c r="H493" s="44">
        <v>8333.33</v>
      </c>
      <c r="I493" s="44"/>
      <c r="J493" s="57">
        <v>-500</v>
      </c>
      <c r="K493" s="44">
        <v>7833.33</v>
      </c>
      <c r="L493" s="43">
        <v>41157</v>
      </c>
      <c r="M493" s="28">
        <v>42156</v>
      </c>
      <c r="N493" s="37">
        <f>M493-L493</f>
        <v>999</v>
      </c>
      <c r="O493" s="38">
        <f>K493/N493</f>
        <v>7.8411711711711707</v>
      </c>
    </row>
    <row r="494" spans="1:15" x14ac:dyDescent="0.25">
      <c r="A494" s="35">
        <v>2015</v>
      </c>
      <c r="B494" s="26" t="str">
        <f>IF(AND($F494&gt;='2016 Overview'!$B$18,$F494&lt;='2016 Overview'!$C$18),'2016 Overview'!$A$18,IF(AND($F494&gt;='2016 Overview'!$B$17,$F494&lt;='2016 Overview'!$C$17),'2016 Overview'!$A$17, IF(AND($F494&gt;='2016 Overview'!$B$16,$F494&lt;='2016 Overview'!$C$16),'2016 Overview'!$A$16, IF(AND($F494&gt;='2016 Overview'!$B$15,$F494&lt;='2016 Overview'!$C$15),'2016 Overview'!$A$15, IF(AND($F494&gt;='2016 Overview'!$B$14,$F494&lt;='2016 Overview'!$C$14),'2016 Overview'!$A$14, IF(AND($F494&gt;='2016 Overview'!$B$13,$F494&lt;='2016 Overview'!$C$13),'2016 Overview'!$A$13, IF(AND($F494&gt;='2016 Overview'!$B$12,$F494&lt;='2016 Overview'!$C$12),'2016 Overview'!$A$12,IF(AND($F494&gt;='2016 Overview'!$B$11,$F494&lt;='2016 Overview'!$C$11),'2016 Overview'!$A$11,IF(AND($F494&gt;='2016 Overview'!$B$10,$F494&lt;='2016 Overview'!$C$10),'2016 Overview'!$A$10,IF(AND($F494&gt;='2016 Overview'!$B$9,$F494&lt;='2016 Overview'!$C$9),'2016 Overview'!$A$9,IF(AND($F494&gt;='2016 Overview'!$B$8,$F494&lt;='2016 Overview'!$C$8),'2016 Overview'!$A$7,IF(AND($F494&gt;='2016 Overview'!$B$7,$F494&lt;='2016 Overview'!$C$7),'2016 Overview'!$A$7,IF(AND($F494&gt;='2016 Overview'!$B$6,$F494&lt;='2016 Overview'!$C$6),'2016 Overview'!$A$6,IF(AND($F494&gt;='2016 Overview'!$B$5,$F494&lt;='2016 Overview'!$C$5),'2016 Overview'!$A$5,))))))))))))))</f>
        <v>L</v>
      </c>
      <c r="C494" s="35" t="s">
        <v>148</v>
      </c>
      <c r="D494" s="26"/>
      <c r="E494" s="35" t="s">
        <v>146</v>
      </c>
      <c r="F494" s="44">
        <v>25000</v>
      </c>
      <c r="G494" s="36">
        <f>H494/F494</f>
        <v>0.3333332</v>
      </c>
      <c r="H494" s="44">
        <v>8333.33</v>
      </c>
      <c r="I494" s="44"/>
      <c r="J494" s="57">
        <v>0</v>
      </c>
      <c r="K494" s="44">
        <v>8333.33</v>
      </c>
      <c r="L494" s="43">
        <v>41892</v>
      </c>
      <c r="M494" s="28">
        <v>42156</v>
      </c>
      <c r="N494" s="37">
        <f>M494-L494</f>
        <v>264</v>
      </c>
      <c r="O494" s="38">
        <f>K494/N494</f>
        <v>31.56564393939394</v>
      </c>
    </row>
    <row r="495" spans="1:15" x14ac:dyDescent="0.25">
      <c r="A495" s="35">
        <v>2015</v>
      </c>
      <c r="B495" s="26" t="str">
        <f>IF(AND($F495&gt;='2016 Overview'!$B$18,$F495&lt;='2016 Overview'!$C$18),'2016 Overview'!$A$18,IF(AND($F495&gt;='2016 Overview'!$B$17,$F495&lt;='2016 Overview'!$C$17),'2016 Overview'!$A$17, IF(AND($F495&gt;='2016 Overview'!$B$16,$F495&lt;='2016 Overview'!$C$16),'2016 Overview'!$A$16, IF(AND($F495&gt;='2016 Overview'!$B$15,$F495&lt;='2016 Overview'!$C$15),'2016 Overview'!$A$15, IF(AND($F495&gt;='2016 Overview'!$B$14,$F495&lt;='2016 Overview'!$C$14),'2016 Overview'!$A$14, IF(AND($F495&gt;='2016 Overview'!$B$13,$F495&lt;='2016 Overview'!$C$13),'2016 Overview'!$A$13, IF(AND($F495&gt;='2016 Overview'!$B$12,$F495&lt;='2016 Overview'!$C$12),'2016 Overview'!$A$12,IF(AND($F495&gt;='2016 Overview'!$B$11,$F495&lt;='2016 Overview'!$C$11),'2016 Overview'!$A$11,IF(AND($F495&gt;='2016 Overview'!$B$10,$F495&lt;='2016 Overview'!$C$10),'2016 Overview'!$A$10,IF(AND($F495&gt;='2016 Overview'!$B$9,$F495&lt;='2016 Overview'!$C$9),'2016 Overview'!$A$9,IF(AND($F495&gt;='2016 Overview'!$B$8,$F495&lt;='2016 Overview'!$C$8),'2016 Overview'!$A$7,IF(AND($F495&gt;='2016 Overview'!$B$7,$F495&lt;='2016 Overview'!$C$7),'2016 Overview'!$A$7,IF(AND($F495&gt;='2016 Overview'!$B$6,$F495&lt;='2016 Overview'!$C$6),'2016 Overview'!$A$6,IF(AND($F495&gt;='2016 Overview'!$B$5,$F495&lt;='2016 Overview'!$C$5),'2016 Overview'!$A$5,))))))))))))))</f>
        <v>L</v>
      </c>
      <c r="C495" s="35" t="s">
        <v>148</v>
      </c>
      <c r="D495" s="26"/>
      <c r="E495" s="35" t="s">
        <v>146</v>
      </c>
      <c r="F495" s="44">
        <v>25000</v>
      </c>
      <c r="G495" s="36">
        <f>H495/F495</f>
        <v>0.3333332</v>
      </c>
      <c r="H495" s="44">
        <v>8333.33</v>
      </c>
      <c r="I495" s="44"/>
      <c r="J495" s="57">
        <v>0</v>
      </c>
      <c r="K495" s="44">
        <v>8333.33</v>
      </c>
      <c r="L495" s="43">
        <v>41534</v>
      </c>
      <c r="M495" s="28">
        <v>42156</v>
      </c>
      <c r="N495" s="37">
        <f>M495-L495</f>
        <v>622</v>
      </c>
      <c r="O495" s="38">
        <f>K495/N495</f>
        <v>13.397636655948553</v>
      </c>
    </row>
    <row r="496" spans="1:15" x14ac:dyDescent="0.25">
      <c r="A496" s="35">
        <v>2015</v>
      </c>
      <c r="B496" s="26" t="str">
        <f>IF(AND($F496&gt;='2016 Overview'!$B$18,$F496&lt;='2016 Overview'!$C$18),'2016 Overview'!$A$18,IF(AND($F496&gt;='2016 Overview'!$B$17,$F496&lt;='2016 Overview'!$C$17),'2016 Overview'!$A$17, IF(AND($F496&gt;='2016 Overview'!$B$16,$F496&lt;='2016 Overview'!$C$16),'2016 Overview'!$A$16, IF(AND($F496&gt;='2016 Overview'!$B$15,$F496&lt;='2016 Overview'!$C$15),'2016 Overview'!$A$15, IF(AND($F496&gt;='2016 Overview'!$B$14,$F496&lt;='2016 Overview'!$C$14),'2016 Overview'!$A$14, IF(AND($F496&gt;='2016 Overview'!$B$13,$F496&lt;='2016 Overview'!$C$13),'2016 Overview'!$A$13, IF(AND($F496&gt;='2016 Overview'!$B$12,$F496&lt;='2016 Overview'!$C$12),'2016 Overview'!$A$12,IF(AND($F496&gt;='2016 Overview'!$B$11,$F496&lt;='2016 Overview'!$C$11),'2016 Overview'!$A$11,IF(AND($F496&gt;='2016 Overview'!$B$10,$F496&lt;='2016 Overview'!$C$10),'2016 Overview'!$A$10,IF(AND($F496&gt;='2016 Overview'!$B$9,$F496&lt;='2016 Overview'!$C$9),'2016 Overview'!$A$9,IF(AND($F496&gt;='2016 Overview'!$B$8,$F496&lt;='2016 Overview'!$C$8),'2016 Overview'!$A$7,IF(AND($F496&gt;='2016 Overview'!$B$7,$F496&lt;='2016 Overview'!$C$7),'2016 Overview'!$A$7,IF(AND($F496&gt;='2016 Overview'!$B$6,$F496&lt;='2016 Overview'!$C$6),'2016 Overview'!$A$6,IF(AND($F496&gt;='2016 Overview'!$B$5,$F496&lt;='2016 Overview'!$C$5),'2016 Overview'!$A$5,))))))))))))))</f>
        <v>L</v>
      </c>
      <c r="C496" s="35" t="s">
        <v>148</v>
      </c>
      <c r="D496" s="26"/>
      <c r="E496" s="35" t="s">
        <v>146</v>
      </c>
      <c r="F496" s="44">
        <v>25000</v>
      </c>
      <c r="G496" s="36">
        <f>H496/F496</f>
        <v>0.3333332</v>
      </c>
      <c r="H496" s="44">
        <v>8333.33</v>
      </c>
      <c r="I496" s="44"/>
      <c r="J496" s="57">
        <v>0</v>
      </c>
      <c r="K496" s="44">
        <v>8333.33</v>
      </c>
      <c r="L496" s="43">
        <v>41540</v>
      </c>
      <c r="M496" s="28">
        <v>42156</v>
      </c>
      <c r="N496" s="37">
        <f>M496-L496</f>
        <v>616</v>
      </c>
      <c r="O496" s="38">
        <f>K496/N496</f>
        <v>13.528133116883117</v>
      </c>
    </row>
    <row r="497" spans="1:15" x14ac:dyDescent="0.25">
      <c r="A497" s="35">
        <v>2015</v>
      </c>
      <c r="B497" s="26" t="str">
        <f>IF(AND($F497&gt;='2016 Overview'!$B$18,$F497&lt;='2016 Overview'!$C$18),'2016 Overview'!$A$18,IF(AND($F497&gt;='2016 Overview'!$B$17,$F497&lt;='2016 Overview'!$C$17),'2016 Overview'!$A$17, IF(AND($F497&gt;='2016 Overview'!$B$16,$F497&lt;='2016 Overview'!$C$16),'2016 Overview'!$A$16, IF(AND($F497&gt;='2016 Overview'!$B$15,$F497&lt;='2016 Overview'!$C$15),'2016 Overview'!$A$15, IF(AND($F497&gt;='2016 Overview'!$B$14,$F497&lt;='2016 Overview'!$C$14),'2016 Overview'!$A$14, IF(AND($F497&gt;='2016 Overview'!$B$13,$F497&lt;='2016 Overview'!$C$13),'2016 Overview'!$A$13, IF(AND($F497&gt;='2016 Overview'!$B$12,$F497&lt;='2016 Overview'!$C$12),'2016 Overview'!$A$12,IF(AND($F497&gt;='2016 Overview'!$B$11,$F497&lt;='2016 Overview'!$C$11),'2016 Overview'!$A$11,IF(AND($F497&gt;='2016 Overview'!$B$10,$F497&lt;='2016 Overview'!$C$10),'2016 Overview'!$A$10,IF(AND($F497&gt;='2016 Overview'!$B$9,$F497&lt;='2016 Overview'!$C$9),'2016 Overview'!$A$9,IF(AND($F497&gt;='2016 Overview'!$B$8,$F497&lt;='2016 Overview'!$C$8),'2016 Overview'!$A$7,IF(AND($F497&gt;='2016 Overview'!$B$7,$F497&lt;='2016 Overview'!$C$7),'2016 Overview'!$A$7,IF(AND($F497&gt;='2016 Overview'!$B$6,$F497&lt;='2016 Overview'!$C$6),'2016 Overview'!$A$6,IF(AND($F497&gt;='2016 Overview'!$B$5,$F497&lt;='2016 Overview'!$C$5),'2016 Overview'!$A$5,))))))))))))))</f>
        <v>L</v>
      </c>
      <c r="C497" s="35" t="s">
        <v>148</v>
      </c>
      <c r="D497" s="26"/>
      <c r="E497" s="35" t="s">
        <v>146</v>
      </c>
      <c r="F497" s="44">
        <v>25000</v>
      </c>
      <c r="G497" s="36">
        <f>H497/F497</f>
        <v>0.3333332</v>
      </c>
      <c r="H497" s="44">
        <v>8333.33</v>
      </c>
      <c r="I497" s="44"/>
      <c r="J497" s="57">
        <v>0</v>
      </c>
      <c r="K497" s="44">
        <v>8333.33</v>
      </c>
      <c r="L497" s="43">
        <v>41995</v>
      </c>
      <c r="M497" s="28">
        <v>42156</v>
      </c>
      <c r="N497" s="37">
        <f>M497-L497</f>
        <v>161</v>
      </c>
      <c r="O497" s="38">
        <f>K497/N497</f>
        <v>51.759813664596273</v>
      </c>
    </row>
    <row r="498" spans="1:15" x14ac:dyDescent="0.25">
      <c r="A498" s="35">
        <v>2015</v>
      </c>
      <c r="B498" s="26" t="str">
        <f>IF(AND($F498&gt;='2016 Overview'!$B$18,$F498&lt;='2016 Overview'!$C$18),'2016 Overview'!$A$18,IF(AND($F498&gt;='2016 Overview'!$B$17,$F498&lt;='2016 Overview'!$C$17),'2016 Overview'!$A$17, IF(AND($F498&gt;='2016 Overview'!$B$16,$F498&lt;='2016 Overview'!$C$16),'2016 Overview'!$A$16, IF(AND($F498&gt;='2016 Overview'!$B$15,$F498&lt;='2016 Overview'!$C$15),'2016 Overview'!$A$15, IF(AND($F498&gt;='2016 Overview'!$B$14,$F498&lt;='2016 Overview'!$C$14),'2016 Overview'!$A$14, IF(AND($F498&gt;='2016 Overview'!$B$13,$F498&lt;='2016 Overview'!$C$13),'2016 Overview'!$A$13, IF(AND($F498&gt;='2016 Overview'!$B$12,$F498&lt;='2016 Overview'!$C$12),'2016 Overview'!$A$12,IF(AND($F498&gt;='2016 Overview'!$B$11,$F498&lt;='2016 Overview'!$C$11),'2016 Overview'!$A$11,IF(AND($F498&gt;='2016 Overview'!$B$10,$F498&lt;='2016 Overview'!$C$10),'2016 Overview'!$A$10,IF(AND($F498&gt;='2016 Overview'!$B$9,$F498&lt;='2016 Overview'!$C$9),'2016 Overview'!$A$9,IF(AND($F498&gt;='2016 Overview'!$B$8,$F498&lt;='2016 Overview'!$C$8),'2016 Overview'!$A$7,IF(AND($F498&gt;='2016 Overview'!$B$7,$F498&lt;='2016 Overview'!$C$7),'2016 Overview'!$A$7,IF(AND($F498&gt;='2016 Overview'!$B$6,$F498&lt;='2016 Overview'!$C$6),'2016 Overview'!$A$6,IF(AND($F498&gt;='2016 Overview'!$B$5,$F498&lt;='2016 Overview'!$C$5),'2016 Overview'!$A$5,))))))))))))))</f>
        <v>L</v>
      </c>
      <c r="C498" s="35" t="s">
        <v>148</v>
      </c>
      <c r="D498" s="51" t="s">
        <v>38</v>
      </c>
      <c r="E498" s="35" t="s">
        <v>146</v>
      </c>
      <c r="F498" s="44">
        <v>27500</v>
      </c>
      <c r="G498" s="36">
        <f>H498/F498</f>
        <v>0.10757527272727273</v>
      </c>
      <c r="H498" s="44">
        <v>2958.32</v>
      </c>
      <c r="I498" s="44"/>
      <c r="J498" s="57">
        <v>0</v>
      </c>
      <c r="K498" s="44">
        <v>2958.32</v>
      </c>
      <c r="L498" s="43">
        <v>41660</v>
      </c>
      <c r="M498" s="28">
        <v>42156</v>
      </c>
      <c r="N498" s="37">
        <f>M498-L498</f>
        <v>496</v>
      </c>
      <c r="O498" s="38">
        <f>K498/N498</f>
        <v>5.9643548387096779</v>
      </c>
    </row>
    <row r="499" spans="1:15" x14ac:dyDescent="0.25">
      <c r="A499" s="35">
        <v>2015</v>
      </c>
      <c r="B499" s="26" t="str">
        <f>IF(AND($F499&gt;='2016 Overview'!$B$18,$F499&lt;='2016 Overview'!$C$18),'2016 Overview'!$A$18,IF(AND($F499&gt;='2016 Overview'!$B$17,$F499&lt;='2016 Overview'!$C$17),'2016 Overview'!$A$17, IF(AND($F499&gt;='2016 Overview'!$B$16,$F499&lt;='2016 Overview'!$C$16),'2016 Overview'!$A$16, IF(AND($F499&gt;='2016 Overview'!$B$15,$F499&lt;='2016 Overview'!$C$15),'2016 Overview'!$A$15, IF(AND($F499&gt;='2016 Overview'!$B$14,$F499&lt;='2016 Overview'!$C$14),'2016 Overview'!$A$14, IF(AND($F499&gt;='2016 Overview'!$B$13,$F499&lt;='2016 Overview'!$C$13),'2016 Overview'!$A$13, IF(AND($F499&gt;='2016 Overview'!$B$12,$F499&lt;='2016 Overview'!$C$12),'2016 Overview'!$A$12,IF(AND($F499&gt;='2016 Overview'!$B$11,$F499&lt;='2016 Overview'!$C$11),'2016 Overview'!$A$11,IF(AND($F499&gt;='2016 Overview'!$B$10,$F499&lt;='2016 Overview'!$C$10),'2016 Overview'!$A$10,IF(AND($F499&gt;='2016 Overview'!$B$9,$F499&lt;='2016 Overview'!$C$9),'2016 Overview'!$A$9,IF(AND($F499&gt;='2016 Overview'!$B$8,$F499&lt;='2016 Overview'!$C$8),'2016 Overview'!$A$7,IF(AND($F499&gt;='2016 Overview'!$B$7,$F499&lt;='2016 Overview'!$C$7),'2016 Overview'!$A$7,IF(AND($F499&gt;='2016 Overview'!$B$6,$F499&lt;='2016 Overview'!$C$6),'2016 Overview'!$A$6,IF(AND($F499&gt;='2016 Overview'!$B$5,$F499&lt;='2016 Overview'!$C$5),'2016 Overview'!$A$5,))))))))))))))</f>
        <v>L</v>
      </c>
      <c r="C499" s="35" t="s">
        <v>148</v>
      </c>
      <c r="D499" s="51" t="s">
        <v>38</v>
      </c>
      <c r="E499" s="35" t="s">
        <v>146</v>
      </c>
      <c r="F499" s="44">
        <v>25000</v>
      </c>
      <c r="G499" s="36">
        <f>H499/F499</f>
        <v>0.11111120000000001</v>
      </c>
      <c r="H499" s="44">
        <v>2777.78</v>
      </c>
      <c r="I499" s="44"/>
      <c r="J499" s="57">
        <v>0</v>
      </c>
      <c r="K499" s="44">
        <v>2777.78</v>
      </c>
      <c r="L499" s="43">
        <v>41048</v>
      </c>
      <c r="M499" s="28">
        <v>42156</v>
      </c>
      <c r="N499" s="37">
        <f>M499-L499</f>
        <v>1108</v>
      </c>
      <c r="O499" s="38">
        <f>K499/N499</f>
        <v>2.5070216606498197</v>
      </c>
    </row>
    <row r="500" spans="1:15" x14ac:dyDescent="0.25">
      <c r="A500" s="35">
        <v>2015</v>
      </c>
      <c r="B500" s="26" t="str">
        <f>IF(AND($F500&gt;='2016 Overview'!$B$18,$F500&lt;='2016 Overview'!$C$18),'2016 Overview'!$A$18,IF(AND($F500&gt;='2016 Overview'!$B$17,$F500&lt;='2016 Overview'!$C$17),'2016 Overview'!$A$17, IF(AND($F500&gt;='2016 Overview'!$B$16,$F500&lt;='2016 Overview'!$C$16),'2016 Overview'!$A$16, IF(AND($F500&gt;='2016 Overview'!$B$15,$F500&lt;='2016 Overview'!$C$15),'2016 Overview'!$A$15, IF(AND($F500&gt;='2016 Overview'!$B$14,$F500&lt;='2016 Overview'!$C$14),'2016 Overview'!$A$14, IF(AND($F500&gt;='2016 Overview'!$B$13,$F500&lt;='2016 Overview'!$C$13),'2016 Overview'!$A$13, IF(AND($F500&gt;='2016 Overview'!$B$12,$F500&lt;='2016 Overview'!$C$12),'2016 Overview'!$A$12,IF(AND($F500&gt;='2016 Overview'!$B$11,$F500&lt;='2016 Overview'!$C$11),'2016 Overview'!$A$11,IF(AND($F500&gt;='2016 Overview'!$B$10,$F500&lt;='2016 Overview'!$C$10),'2016 Overview'!$A$10,IF(AND($F500&gt;='2016 Overview'!$B$9,$F500&lt;='2016 Overview'!$C$9),'2016 Overview'!$A$9,IF(AND($F500&gt;='2016 Overview'!$B$8,$F500&lt;='2016 Overview'!$C$8),'2016 Overview'!$A$7,IF(AND($F500&gt;='2016 Overview'!$B$7,$F500&lt;='2016 Overview'!$C$7),'2016 Overview'!$A$7,IF(AND($F500&gt;='2016 Overview'!$B$6,$F500&lt;='2016 Overview'!$C$6),'2016 Overview'!$A$6,IF(AND($F500&gt;='2016 Overview'!$B$5,$F500&lt;='2016 Overview'!$C$5),'2016 Overview'!$A$5,))))))))))))))</f>
        <v>L</v>
      </c>
      <c r="C500" s="35" t="s">
        <v>148</v>
      </c>
      <c r="D500" s="51" t="s">
        <v>38</v>
      </c>
      <c r="E500" s="35" t="s">
        <v>146</v>
      </c>
      <c r="F500" s="44">
        <v>25000</v>
      </c>
      <c r="G500" s="36">
        <f>H500/F500</f>
        <v>0.11111120000000001</v>
      </c>
      <c r="H500" s="44">
        <v>2777.78</v>
      </c>
      <c r="I500" s="44"/>
      <c r="J500" s="57">
        <v>0</v>
      </c>
      <c r="K500" s="44">
        <v>2777.78</v>
      </c>
      <c r="L500" s="43">
        <v>41102</v>
      </c>
      <c r="M500" s="28">
        <v>42156</v>
      </c>
      <c r="N500" s="37">
        <f>M500-L500</f>
        <v>1054</v>
      </c>
      <c r="O500" s="38">
        <f>K500/N500</f>
        <v>2.6354648956356739</v>
      </c>
    </row>
    <row r="501" spans="1:15" x14ac:dyDescent="0.25">
      <c r="A501" s="35">
        <v>2015</v>
      </c>
      <c r="B501" s="26" t="str">
        <f>IF(AND($F501&gt;='2016 Overview'!$B$18,$F501&lt;='2016 Overview'!$C$18),'2016 Overview'!$A$18,IF(AND($F501&gt;='2016 Overview'!$B$17,$F501&lt;='2016 Overview'!$C$17),'2016 Overview'!$A$17, IF(AND($F501&gt;='2016 Overview'!$B$16,$F501&lt;='2016 Overview'!$C$16),'2016 Overview'!$A$16, IF(AND($F501&gt;='2016 Overview'!$B$15,$F501&lt;='2016 Overview'!$C$15),'2016 Overview'!$A$15, IF(AND($F501&gt;='2016 Overview'!$B$14,$F501&lt;='2016 Overview'!$C$14),'2016 Overview'!$A$14, IF(AND($F501&gt;='2016 Overview'!$B$13,$F501&lt;='2016 Overview'!$C$13),'2016 Overview'!$A$13, IF(AND($F501&gt;='2016 Overview'!$B$12,$F501&lt;='2016 Overview'!$C$12),'2016 Overview'!$A$12,IF(AND($F501&gt;='2016 Overview'!$B$11,$F501&lt;='2016 Overview'!$C$11),'2016 Overview'!$A$11,IF(AND($F501&gt;='2016 Overview'!$B$10,$F501&lt;='2016 Overview'!$C$10),'2016 Overview'!$A$10,IF(AND($F501&gt;='2016 Overview'!$B$9,$F501&lt;='2016 Overview'!$C$9),'2016 Overview'!$A$9,IF(AND($F501&gt;='2016 Overview'!$B$8,$F501&lt;='2016 Overview'!$C$8),'2016 Overview'!$A$7,IF(AND($F501&gt;='2016 Overview'!$B$7,$F501&lt;='2016 Overview'!$C$7),'2016 Overview'!$A$7,IF(AND($F501&gt;='2016 Overview'!$B$6,$F501&lt;='2016 Overview'!$C$6),'2016 Overview'!$A$6,IF(AND($F501&gt;='2016 Overview'!$B$5,$F501&lt;='2016 Overview'!$C$5),'2016 Overview'!$A$5,))))))))))))))</f>
        <v>L</v>
      </c>
      <c r="C501" s="35" t="s">
        <v>148</v>
      </c>
      <c r="D501" s="51" t="s">
        <v>38</v>
      </c>
      <c r="E501" s="35" t="s">
        <v>146</v>
      </c>
      <c r="F501" s="44">
        <v>25000</v>
      </c>
      <c r="G501" s="36">
        <f>H501/F501</f>
        <v>0.11111120000000001</v>
      </c>
      <c r="H501" s="44">
        <v>2777.78</v>
      </c>
      <c r="I501" s="44"/>
      <c r="J501" s="57">
        <v>0</v>
      </c>
      <c r="K501" s="44">
        <v>2777.78</v>
      </c>
      <c r="L501" s="43">
        <v>42138</v>
      </c>
      <c r="M501" s="28">
        <v>42156</v>
      </c>
      <c r="N501" s="37">
        <f>M501-L501</f>
        <v>18</v>
      </c>
      <c r="O501" s="38">
        <f>K501/N501</f>
        <v>154.32111111111112</v>
      </c>
    </row>
    <row r="502" spans="1:15" x14ac:dyDescent="0.25">
      <c r="A502" s="35">
        <v>2015</v>
      </c>
      <c r="B502" s="26" t="str">
        <f>IF(AND($F502&gt;='2016 Overview'!$B$18,$F502&lt;='2016 Overview'!$C$18),'2016 Overview'!$A$18,IF(AND($F502&gt;='2016 Overview'!$B$17,$F502&lt;='2016 Overview'!$C$17),'2016 Overview'!$A$17, IF(AND($F502&gt;='2016 Overview'!$B$16,$F502&lt;='2016 Overview'!$C$16),'2016 Overview'!$A$16, IF(AND($F502&gt;='2016 Overview'!$B$15,$F502&lt;='2016 Overview'!$C$15),'2016 Overview'!$A$15, IF(AND($F502&gt;='2016 Overview'!$B$14,$F502&lt;='2016 Overview'!$C$14),'2016 Overview'!$A$14, IF(AND($F502&gt;='2016 Overview'!$B$13,$F502&lt;='2016 Overview'!$C$13),'2016 Overview'!$A$13, IF(AND($F502&gt;='2016 Overview'!$B$12,$F502&lt;='2016 Overview'!$C$12),'2016 Overview'!$A$12,IF(AND($F502&gt;='2016 Overview'!$B$11,$F502&lt;='2016 Overview'!$C$11),'2016 Overview'!$A$11,IF(AND($F502&gt;='2016 Overview'!$B$10,$F502&lt;='2016 Overview'!$C$10),'2016 Overview'!$A$10,IF(AND($F502&gt;='2016 Overview'!$B$9,$F502&lt;='2016 Overview'!$C$9),'2016 Overview'!$A$9,IF(AND($F502&gt;='2016 Overview'!$B$8,$F502&lt;='2016 Overview'!$C$8),'2016 Overview'!$A$7,IF(AND($F502&gt;='2016 Overview'!$B$7,$F502&lt;='2016 Overview'!$C$7),'2016 Overview'!$A$7,IF(AND($F502&gt;='2016 Overview'!$B$6,$F502&lt;='2016 Overview'!$C$6),'2016 Overview'!$A$6,IF(AND($F502&gt;='2016 Overview'!$B$5,$F502&lt;='2016 Overview'!$C$5),'2016 Overview'!$A$5,))))))))))))))</f>
        <v>L</v>
      </c>
      <c r="C502" s="35" t="s">
        <v>148</v>
      </c>
      <c r="D502" s="51" t="s">
        <v>38</v>
      </c>
      <c r="E502" s="35" t="s">
        <v>146</v>
      </c>
      <c r="F502" s="44">
        <v>25000</v>
      </c>
      <c r="G502" s="36">
        <f>H502/F502</f>
        <v>0.11111120000000001</v>
      </c>
      <c r="H502" s="44">
        <v>2777.78</v>
      </c>
      <c r="I502" s="44"/>
      <c r="J502" s="57">
        <v>0</v>
      </c>
      <c r="K502" s="44">
        <v>2777.78</v>
      </c>
      <c r="L502" s="43"/>
      <c r="M502" s="28">
        <v>42156</v>
      </c>
      <c r="N502" s="37">
        <f>M502-L502</f>
        <v>42156</v>
      </c>
      <c r="O502" s="38">
        <f>K502/N502</f>
        <v>6.5892874086725506E-2</v>
      </c>
    </row>
    <row r="503" spans="1:15" x14ac:dyDescent="0.25">
      <c r="A503" s="35">
        <v>2015</v>
      </c>
      <c r="B503" s="26" t="str">
        <f>IF(AND($F503&gt;='2016 Overview'!$B$18,$F503&lt;='2016 Overview'!$C$18),'2016 Overview'!$A$18,IF(AND($F503&gt;='2016 Overview'!$B$17,$F503&lt;='2016 Overview'!$C$17),'2016 Overview'!$A$17, IF(AND($F503&gt;='2016 Overview'!$B$16,$F503&lt;='2016 Overview'!$C$16),'2016 Overview'!$A$16, IF(AND($F503&gt;='2016 Overview'!$B$15,$F503&lt;='2016 Overview'!$C$15),'2016 Overview'!$A$15, IF(AND($F503&gt;='2016 Overview'!$B$14,$F503&lt;='2016 Overview'!$C$14),'2016 Overview'!$A$14, IF(AND($F503&gt;='2016 Overview'!$B$13,$F503&lt;='2016 Overview'!$C$13),'2016 Overview'!$A$13, IF(AND($F503&gt;='2016 Overview'!$B$12,$F503&lt;='2016 Overview'!$C$12),'2016 Overview'!$A$12,IF(AND($F503&gt;='2016 Overview'!$B$11,$F503&lt;='2016 Overview'!$C$11),'2016 Overview'!$A$11,IF(AND($F503&gt;='2016 Overview'!$B$10,$F503&lt;='2016 Overview'!$C$10),'2016 Overview'!$A$10,IF(AND($F503&gt;='2016 Overview'!$B$9,$F503&lt;='2016 Overview'!$C$9),'2016 Overview'!$A$9,IF(AND($F503&gt;='2016 Overview'!$B$8,$F503&lt;='2016 Overview'!$C$8),'2016 Overview'!$A$7,IF(AND($F503&gt;='2016 Overview'!$B$7,$F503&lt;='2016 Overview'!$C$7),'2016 Overview'!$A$7,IF(AND($F503&gt;='2016 Overview'!$B$6,$F503&lt;='2016 Overview'!$C$6),'2016 Overview'!$A$6,IF(AND($F503&gt;='2016 Overview'!$B$5,$F503&lt;='2016 Overview'!$C$5),'2016 Overview'!$A$5,))))))))))))))</f>
        <v>L</v>
      </c>
      <c r="C503" s="35" t="s">
        <v>148</v>
      </c>
      <c r="D503" s="51" t="s">
        <v>38</v>
      </c>
      <c r="E503" s="35" t="s">
        <v>146</v>
      </c>
      <c r="F503" s="44">
        <v>25000</v>
      </c>
      <c r="G503" s="36">
        <f>H503/F503</f>
        <v>0.1110892</v>
      </c>
      <c r="H503" s="44">
        <v>2777.23</v>
      </c>
      <c r="I503" s="44"/>
      <c r="J503" s="57">
        <v>0</v>
      </c>
      <c r="K503" s="44">
        <v>2777.23</v>
      </c>
      <c r="L503" s="43">
        <v>42034</v>
      </c>
      <c r="M503" s="28">
        <v>42156</v>
      </c>
      <c r="N503" s="37">
        <f>M503-L503</f>
        <v>122</v>
      </c>
      <c r="O503" s="38">
        <f>K503/N503</f>
        <v>22.764180327868853</v>
      </c>
    </row>
    <row r="504" spans="1:15" x14ac:dyDescent="0.25">
      <c r="A504" s="35">
        <v>2015</v>
      </c>
      <c r="B504" s="26" t="str">
        <f>IF(AND($F504&gt;='2016 Overview'!$B$18,$F504&lt;='2016 Overview'!$C$18),'2016 Overview'!$A$18,IF(AND($F504&gt;='2016 Overview'!$B$17,$F504&lt;='2016 Overview'!$C$17),'2016 Overview'!$A$17, IF(AND($F504&gt;='2016 Overview'!$B$16,$F504&lt;='2016 Overview'!$C$16),'2016 Overview'!$A$16, IF(AND($F504&gt;='2016 Overview'!$B$15,$F504&lt;='2016 Overview'!$C$15),'2016 Overview'!$A$15, IF(AND($F504&gt;='2016 Overview'!$B$14,$F504&lt;='2016 Overview'!$C$14),'2016 Overview'!$A$14, IF(AND($F504&gt;='2016 Overview'!$B$13,$F504&lt;='2016 Overview'!$C$13),'2016 Overview'!$A$13, IF(AND($F504&gt;='2016 Overview'!$B$12,$F504&lt;='2016 Overview'!$C$12),'2016 Overview'!$A$12,IF(AND($F504&gt;='2016 Overview'!$B$11,$F504&lt;='2016 Overview'!$C$11),'2016 Overview'!$A$11,IF(AND($F504&gt;='2016 Overview'!$B$10,$F504&lt;='2016 Overview'!$C$10),'2016 Overview'!$A$10,IF(AND($F504&gt;='2016 Overview'!$B$9,$F504&lt;='2016 Overview'!$C$9),'2016 Overview'!$A$9,IF(AND($F504&gt;='2016 Overview'!$B$8,$F504&lt;='2016 Overview'!$C$8),'2016 Overview'!$A$7,IF(AND($F504&gt;='2016 Overview'!$B$7,$F504&lt;='2016 Overview'!$C$7),'2016 Overview'!$A$7,IF(AND($F504&gt;='2016 Overview'!$B$6,$F504&lt;='2016 Overview'!$C$6),'2016 Overview'!$A$6,IF(AND($F504&gt;='2016 Overview'!$B$5,$F504&lt;='2016 Overview'!$C$5),'2016 Overview'!$A$5,))))))))))))))</f>
        <v>M</v>
      </c>
      <c r="C504" s="35" t="s">
        <v>148</v>
      </c>
      <c r="D504" s="26"/>
      <c r="E504" s="35" t="s">
        <v>146</v>
      </c>
      <c r="F504" s="44">
        <v>21500</v>
      </c>
      <c r="G504" s="36">
        <f>H504/F504</f>
        <v>0.33333302325581393</v>
      </c>
      <c r="H504" s="44">
        <v>7166.66</v>
      </c>
      <c r="I504" s="44"/>
      <c r="J504" s="57">
        <v>-1000</v>
      </c>
      <c r="K504" s="44">
        <v>6166.66</v>
      </c>
      <c r="L504" s="43">
        <v>40282</v>
      </c>
      <c r="M504" s="28">
        <v>42156</v>
      </c>
      <c r="N504" s="37">
        <f>M504-L504</f>
        <v>1874</v>
      </c>
      <c r="O504" s="38">
        <f>K504/N504</f>
        <v>3.2906403415154748</v>
      </c>
    </row>
    <row r="505" spans="1:15" x14ac:dyDescent="0.25">
      <c r="A505" s="35">
        <v>2015</v>
      </c>
      <c r="B505" s="26" t="str">
        <f>IF(AND($F505&gt;='2016 Overview'!$B$18,$F505&lt;='2016 Overview'!$C$18),'2016 Overview'!$A$18,IF(AND($F505&gt;='2016 Overview'!$B$17,$F505&lt;='2016 Overview'!$C$17),'2016 Overview'!$A$17, IF(AND($F505&gt;='2016 Overview'!$B$16,$F505&lt;='2016 Overview'!$C$16),'2016 Overview'!$A$16, IF(AND($F505&gt;='2016 Overview'!$B$15,$F505&lt;='2016 Overview'!$C$15),'2016 Overview'!$A$15, IF(AND($F505&gt;='2016 Overview'!$B$14,$F505&lt;='2016 Overview'!$C$14),'2016 Overview'!$A$14, IF(AND($F505&gt;='2016 Overview'!$B$13,$F505&lt;='2016 Overview'!$C$13),'2016 Overview'!$A$13, IF(AND($F505&gt;='2016 Overview'!$B$12,$F505&lt;='2016 Overview'!$C$12),'2016 Overview'!$A$12,IF(AND($F505&gt;='2016 Overview'!$B$11,$F505&lt;='2016 Overview'!$C$11),'2016 Overview'!$A$11,IF(AND($F505&gt;='2016 Overview'!$B$10,$F505&lt;='2016 Overview'!$C$10),'2016 Overview'!$A$10,IF(AND($F505&gt;='2016 Overview'!$B$9,$F505&lt;='2016 Overview'!$C$9),'2016 Overview'!$A$9,IF(AND($F505&gt;='2016 Overview'!$B$8,$F505&lt;='2016 Overview'!$C$8),'2016 Overview'!$A$7,IF(AND($F505&gt;='2016 Overview'!$B$7,$F505&lt;='2016 Overview'!$C$7),'2016 Overview'!$A$7,IF(AND($F505&gt;='2016 Overview'!$B$6,$F505&lt;='2016 Overview'!$C$6),'2016 Overview'!$A$6,IF(AND($F505&gt;='2016 Overview'!$B$5,$F505&lt;='2016 Overview'!$C$5),'2016 Overview'!$A$5,))))))))))))))</f>
        <v>M</v>
      </c>
      <c r="C505" s="35" t="s">
        <v>148</v>
      </c>
      <c r="D505" s="26"/>
      <c r="E505" s="35" t="s">
        <v>146</v>
      </c>
      <c r="F505" s="44">
        <v>20500</v>
      </c>
      <c r="G505" s="36">
        <f>H505/F505</f>
        <v>0.33333317073170732</v>
      </c>
      <c r="H505" s="44">
        <v>6833.33</v>
      </c>
      <c r="I505" s="44"/>
      <c r="J505" s="57">
        <v>-6833.33</v>
      </c>
      <c r="K505" s="44">
        <v>0</v>
      </c>
      <c r="L505" s="43">
        <v>41576</v>
      </c>
      <c r="M505" s="28">
        <v>42156</v>
      </c>
      <c r="N505" s="37">
        <f>M505-L505</f>
        <v>580</v>
      </c>
      <c r="O505" s="38">
        <f>K505/N505</f>
        <v>0</v>
      </c>
    </row>
    <row r="506" spans="1:15" x14ac:dyDescent="0.25">
      <c r="A506" s="35">
        <v>2015</v>
      </c>
      <c r="B506" s="26" t="str">
        <f>IF(AND($F506&gt;='2016 Overview'!$B$18,$F506&lt;='2016 Overview'!$C$18),'2016 Overview'!$A$18,IF(AND($F506&gt;='2016 Overview'!$B$17,$F506&lt;='2016 Overview'!$C$17),'2016 Overview'!$A$17, IF(AND($F506&gt;='2016 Overview'!$B$16,$F506&lt;='2016 Overview'!$C$16),'2016 Overview'!$A$16, IF(AND($F506&gt;='2016 Overview'!$B$15,$F506&lt;='2016 Overview'!$C$15),'2016 Overview'!$A$15, IF(AND($F506&gt;='2016 Overview'!$B$14,$F506&lt;='2016 Overview'!$C$14),'2016 Overview'!$A$14, IF(AND($F506&gt;='2016 Overview'!$B$13,$F506&lt;='2016 Overview'!$C$13),'2016 Overview'!$A$13, IF(AND($F506&gt;='2016 Overview'!$B$12,$F506&lt;='2016 Overview'!$C$12),'2016 Overview'!$A$12,IF(AND($F506&gt;='2016 Overview'!$B$11,$F506&lt;='2016 Overview'!$C$11),'2016 Overview'!$A$11,IF(AND($F506&gt;='2016 Overview'!$B$10,$F506&lt;='2016 Overview'!$C$10),'2016 Overview'!$A$10,IF(AND($F506&gt;='2016 Overview'!$B$9,$F506&lt;='2016 Overview'!$C$9),'2016 Overview'!$A$9,IF(AND($F506&gt;='2016 Overview'!$B$8,$F506&lt;='2016 Overview'!$C$8),'2016 Overview'!$A$7,IF(AND($F506&gt;='2016 Overview'!$B$7,$F506&lt;='2016 Overview'!$C$7),'2016 Overview'!$A$7,IF(AND($F506&gt;='2016 Overview'!$B$6,$F506&lt;='2016 Overview'!$C$6),'2016 Overview'!$A$6,IF(AND($F506&gt;='2016 Overview'!$B$5,$F506&lt;='2016 Overview'!$C$5),'2016 Overview'!$A$5,))))))))))))))</f>
        <v>M</v>
      </c>
      <c r="C506" s="35" t="s">
        <v>148</v>
      </c>
      <c r="D506" s="26"/>
      <c r="E506" s="35" t="s">
        <v>146</v>
      </c>
      <c r="F506" s="44">
        <v>20426.12</v>
      </c>
      <c r="G506" s="36">
        <f>H506/F506</f>
        <v>0.33333104867689017</v>
      </c>
      <c r="H506" s="44">
        <v>6808.66</v>
      </c>
      <c r="I506" s="44"/>
      <c r="J506" s="57">
        <v>0</v>
      </c>
      <c r="K506" s="44">
        <v>6808.66</v>
      </c>
      <c r="L506" s="43">
        <v>41731</v>
      </c>
      <c r="M506" s="28">
        <v>42156</v>
      </c>
      <c r="N506" s="37">
        <f>M506-L506</f>
        <v>425</v>
      </c>
      <c r="O506" s="38">
        <f>K506/N506</f>
        <v>16.020376470588236</v>
      </c>
    </row>
    <row r="507" spans="1:15" x14ac:dyDescent="0.25">
      <c r="A507" s="35">
        <v>2015</v>
      </c>
      <c r="B507" s="26" t="str">
        <f>IF(AND($F507&gt;='2016 Overview'!$B$18,$F507&lt;='2016 Overview'!$C$18),'2016 Overview'!$A$18,IF(AND($F507&gt;='2016 Overview'!$B$17,$F507&lt;='2016 Overview'!$C$17),'2016 Overview'!$A$17, IF(AND($F507&gt;='2016 Overview'!$B$16,$F507&lt;='2016 Overview'!$C$16),'2016 Overview'!$A$16, IF(AND($F507&gt;='2016 Overview'!$B$15,$F507&lt;='2016 Overview'!$C$15),'2016 Overview'!$A$15, IF(AND($F507&gt;='2016 Overview'!$B$14,$F507&lt;='2016 Overview'!$C$14),'2016 Overview'!$A$14, IF(AND($F507&gt;='2016 Overview'!$B$13,$F507&lt;='2016 Overview'!$C$13),'2016 Overview'!$A$13, IF(AND($F507&gt;='2016 Overview'!$B$12,$F507&lt;='2016 Overview'!$C$12),'2016 Overview'!$A$12,IF(AND($F507&gt;='2016 Overview'!$B$11,$F507&lt;='2016 Overview'!$C$11),'2016 Overview'!$A$11,IF(AND($F507&gt;='2016 Overview'!$B$10,$F507&lt;='2016 Overview'!$C$10),'2016 Overview'!$A$10,IF(AND($F507&gt;='2016 Overview'!$B$9,$F507&lt;='2016 Overview'!$C$9),'2016 Overview'!$A$9,IF(AND($F507&gt;='2016 Overview'!$B$8,$F507&lt;='2016 Overview'!$C$8),'2016 Overview'!$A$7,IF(AND($F507&gt;='2016 Overview'!$B$7,$F507&lt;='2016 Overview'!$C$7),'2016 Overview'!$A$7,IF(AND($F507&gt;='2016 Overview'!$B$6,$F507&lt;='2016 Overview'!$C$6),'2016 Overview'!$A$6,IF(AND($F507&gt;='2016 Overview'!$B$5,$F507&lt;='2016 Overview'!$C$5),'2016 Overview'!$A$5,))))))))))))))</f>
        <v>M</v>
      </c>
      <c r="C507" s="35" t="s">
        <v>148</v>
      </c>
      <c r="D507" s="26"/>
      <c r="E507" s="35" t="s">
        <v>146</v>
      </c>
      <c r="F507" s="44">
        <v>20000</v>
      </c>
      <c r="G507" s="36">
        <f>H507/F507</f>
        <v>0.33333299999999999</v>
      </c>
      <c r="H507" s="44">
        <v>6666.66</v>
      </c>
      <c r="I507" s="44"/>
      <c r="J507" s="57">
        <v>0</v>
      </c>
      <c r="K507" s="44">
        <v>6666.66</v>
      </c>
      <c r="L507" s="43">
        <v>42016</v>
      </c>
      <c r="M507" s="28">
        <v>42156</v>
      </c>
      <c r="N507" s="37">
        <f>M507-L507</f>
        <v>140</v>
      </c>
      <c r="O507" s="38">
        <f>K507/N507</f>
        <v>47.619</v>
      </c>
    </row>
    <row r="508" spans="1:15" x14ac:dyDescent="0.25">
      <c r="A508" s="35">
        <v>2015</v>
      </c>
      <c r="B508" s="26" t="str">
        <f>IF(AND($F508&gt;='2016 Overview'!$B$18,$F508&lt;='2016 Overview'!$C$18),'2016 Overview'!$A$18,IF(AND($F508&gt;='2016 Overview'!$B$17,$F508&lt;='2016 Overview'!$C$17),'2016 Overview'!$A$17, IF(AND($F508&gt;='2016 Overview'!$B$16,$F508&lt;='2016 Overview'!$C$16),'2016 Overview'!$A$16, IF(AND($F508&gt;='2016 Overview'!$B$15,$F508&lt;='2016 Overview'!$C$15),'2016 Overview'!$A$15, IF(AND($F508&gt;='2016 Overview'!$B$14,$F508&lt;='2016 Overview'!$C$14),'2016 Overview'!$A$14, IF(AND($F508&gt;='2016 Overview'!$B$13,$F508&lt;='2016 Overview'!$C$13),'2016 Overview'!$A$13, IF(AND($F508&gt;='2016 Overview'!$B$12,$F508&lt;='2016 Overview'!$C$12),'2016 Overview'!$A$12,IF(AND($F508&gt;='2016 Overview'!$B$11,$F508&lt;='2016 Overview'!$C$11),'2016 Overview'!$A$11,IF(AND($F508&gt;='2016 Overview'!$B$10,$F508&lt;='2016 Overview'!$C$10),'2016 Overview'!$A$10,IF(AND($F508&gt;='2016 Overview'!$B$9,$F508&lt;='2016 Overview'!$C$9),'2016 Overview'!$A$9,IF(AND($F508&gt;='2016 Overview'!$B$8,$F508&lt;='2016 Overview'!$C$8),'2016 Overview'!$A$7,IF(AND($F508&gt;='2016 Overview'!$B$7,$F508&lt;='2016 Overview'!$C$7),'2016 Overview'!$A$7,IF(AND($F508&gt;='2016 Overview'!$B$6,$F508&lt;='2016 Overview'!$C$6),'2016 Overview'!$A$6,IF(AND($F508&gt;='2016 Overview'!$B$5,$F508&lt;='2016 Overview'!$C$5),'2016 Overview'!$A$5,))))))))))))))</f>
        <v>M</v>
      </c>
      <c r="C508" s="35" t="s">
        <v>148</v>
      </c>
      <c r="D508" s="26"/>
      <c r="E508" s="35" t="s">
        <v>146</v>
      </c>
      <c r="F508" s="44">
        <v>20000</v>
      </c>
      <c r="G508" s="36">
        <f>H508/F508</f>
        <v>0.33333299999999999</v>
      </c>
      <c r="H508" s="44">
        <v>6666.66</v>
      </c>
      <c r="I508" s="44"/>
      <c r="J508" s="57">
        <v>0</v>
      </c>
      <c r="K508" s="44">
        <v>6666.66</v>
      </c>
      <c r="L508" s="43">
        <v>41801</v>
      </c>
      <c r="M508" s="28">
        <v>42156</v>
      </c>
      <c r="N508" s="37">
        <f>M508-L508</f>
        <v>355</v>
      </c>
      <c r="O508" s="38">
        <f>K508/N508</f>
        <v>18.779323943661971</v>
      </c>
    </row>
    <row r="509" spans="1:15" x14ac:dyDescent="0.25">
      <c r="A509" s="35">
        <v>2015</v>
      </c>
      <c r="B509" s="26" t="str">
        <f>IF(AND($F509&gt;='2016 Overview'!$B$18,$F509&lt;='2016 Overview'!$C$18),'2016 Overview'!$A$18,IF(AND($F509&gt;='2016 Overview'!$B$17,$F509&lt;='2016 Overview'!$C$17),'2016 Overview'!$A$17, IF(AND($F509&gt;='2016 Overview'!$B$16,$F509&lt;='2016 Overview'!$C$16),'2016 Overview'!$A$16, IF(AND($F509&gt;='2016 Overview'!$B$15,$F509&lt;='2016 Overview'!$C$15),'2016 Overview'!$A$15, IF(AND($F509&gt;='2016 Overview'!$B$14,$F509&lt;='2016 Overview'!$C$14),'2016 Overview'!$A$14, IF(AND($F509&gt;='2016 Overview'!$B$13,$F509&lt;='2016 Overview'!$C$13),'2016 Overview'!$A$13, IF(AND($F509&gt;='2016 Overview'!$B$12,$F509&lt;='2016 Overview'!$C$12),'2016 Overview'!$A$12,IF(AND($F509&gt;='2016 Overview'!$B$11,$F509&lt;='2016 Overview'!$C$11),'2016 Overview'!$A$11,IF(AND($F509&gt;='2016 Overview'!$B$10,$F509&lt;='2016 Overview'!$C$10),'2016 Overview'!$A$10,IF(AND($F509&gt;='2016 Overview'!$B$9,$F509&lt;='2016 Overview'!$C$9),'2016 Overview'!$A$9,IF(AND($F509&gt;='2016 Overview'!$B$8,$F509&lt;='2016 Overview'!$C$8),'2016 Overview'!$A$7,IF(AND($F509&gt;='2016 Overview'!$B$7,$F509&lt;='2016 Overview'!$C$7),'2016 Overview'!$A$7,IF(AND($F509&gt;='2016 Overview'!$B$6,$F509&lt;='2016 Overview'!$C$6),'2016 Overview'!$A$6,IF(AND($F509&gt;='2016 Overview'!$B$5,$F509&lt;='2016 Overview'!$C$5),'2016 Overview'!$A$5,))))))))))))))</f>
        <v>M</v>
      </c>
      <c r="C509" s="35" t="s">
        <v>148</v>
      </c>
      <c r="D509" s="26"/>
      <c r="E509" s="35" t="s">
        <v>146</v>
      </c>
      <c r="F509" s="44">
        <v>17225</v>
      </c>
      <c r="G509" s="36">
        <f>H509/F509</f>
        <v>0.33333294629898402</v>
      </c>
      <c r="H509" s="44">
        <v>5741.66</v>
      </c>
      <c r="I509" s="44"/>
      <c r="J509" s="57">
        <v>-2540</v>
      </c>
      <c r="K509" s="44">
        <v>3201.66</v>
      </c>
      <c r="L509" s="43">
        <v>41593</v>
      </c>
      <c r="M509" s="28">
        <v>42156</v>
      </c>
      <c r="N509" s="37">
        <f>M509-L509</f>
        <v>563</v>
      </c>
      <c r="O509" s="38">
        <f>K509/N509</f>
        <v>5.6867850799289519</v>
      </c>
    </row>
    <row r="510" spans="1:15" x14ac:dyDescent="0.25">
      <c r="A510" s="35">
        <v>2015</v>
      </c>
      <c r="B510" s="26" t="str">
        <f>IF(AND($F510&gt;='2016 Overview'!$B$18,$F510&lt;='2016 Overview'!$C$18),'2016 Overview'!$A$18,IF(AND($F510&gt;='2016 Overview'!$B$17,$F510&lt;='2016 Overview'!$C$17),'2016 Overview'!$A$17, IF(AND($F510&gt;='2016 Overview'!$B$16,$F510&lt;='2016 Overview'!$C$16),'2016 Overview'!$A$16, IF(AND($F510&gt;='2016 Overview'!$B$15,$F510&lt;='2016 Overview'!$C$15),'2016 Overview'!$A$15, IF(AND($F510&gt;='2016 Overview'!$B$14,$F510&lt;='2016 Overview'!$C$14),'2016 Overview'!$A$14, IF(AND($F510&gt;='2016 Overview'!$B$13,$F510&lt;='2016 Overview'!$C$13),'2016 Overview'!$A$13, IF(AND($F510&gt;='2016 Overview'!$B$12,$F510&lt;='2016 Overview'!$C$12),'2016 Overview'!$A$12,IF(AND($F510&gt;='2016 Overview'!$B$11,$F510&lt;='2016 Overview'!$C$11),'2016 Overview'!$A$11,IF(AND($F510&gt;='2016 Overview'!$B$10,$F510&lt;='2016 Overview'!$C$10),'2016 Overview'!$A$10,IF(AND($F510&gt;='2016 Overview'!$B$9,$F510&lt;='2016 Overview'!$C$9),'2016 Overview'!$A$9,IF(AND($F510&gt;='2016 Overview'!$B$8,$F510&lt;='2016 Overview'!$C$8),'2016 Overview'!$A$7,IF(AND($F510&gt;='2016 Overview'!$B$7,$F510&lt;='2016 Overview'!$C$7),'2016 Overview'!$A$7,IF(AND($F510&gt;='2016 Overview'!$B$6,$F510&lt;='2016 Overview'!$C$6),'2016 Overview'!$A$6,IF(AND($F510&gt;='2016 Overview'!$B$5,$F510&lt;='2016 Overview'!$C$5),'2016 Overview'!$A$5,))))))))))))))</f>
        <v>M</v>
      </c>
      <c r="C510" s="35" t="s">
        <v>148</v>
      </c>
      <c r="D510" s="26"/>
      <c r="E510" s="35" t="s">
        <v>146</v>
      </c>
      <c r="F510" s="44">
        <v>18076.91</v>
      </c>
      <c r="G510" s="36">
        <f>H510/F510</f>
        <v>0.27364909157593859</v>
      </c>
      <c r="H510" s="44">
        <v>4946.7299999999996</v>
      </c>
      <c r="I510" s="44"/>
      <c r="J510" s="57">
        <v>-2000</v>
      </c>
      <c r="K510" s="44">
        <v>2946.7299999999996</v>
      </c>
      <c r="L510" s="43">
        <v>41856</v>
      </c>
      <c r="M510" s="28">
        <v>42156</v>
      </c>
      <c r="N510" s="37">
        <f>M510-L510</f>
        <v>300</v>
      </c>
      <c r="O510" s="38">
        <f>K510/N510</f>
        <v>9.8224333333333327</v>
      </c>
    </row>
    <row r="511" spans="1:15" x14ac:dyDescent="0.25">
      <c r="A511" s="35">
        <v>2015</v>
      </c>
      <c r="B511" s="26" t="str">
        <f>IF(AND($F511&gt;='2016 Overview'!$B$18,$F511&lt;='2016 Overview'!$C$18),'2016 Overview'!$A$18,IF(AND($F511&gt;='2016 Overview'!$B$17,$F511&lt;='2016 Overview'!$C$17),'2016 Overview'!$A$17, IF(AND($F511&gt;='2016 Overview'!$B$16,$F511&lt;='2016 Overview'!$C$16),'2016 Overview'!$A$16, IF(AND($F511&gt;='2016 Overview'!$B$15,$F511&lt;='2016 Overview'!$C$15),'2016 Overview'!$A$15, IF(AND($F511&gt;='2016 Overview'!$B$14,$F511&lt;='2016 Overview'!$C$14),'2016 Overview'!$A$14, IF(AND($F511&gt;='2016 Overview'!$B$13,$F511&lt;='2016 Overview'!$C$13),'2016 Overview'!$A$13, IF(AND($F511&gt;='2016 Overview'!$B$12,$F511&lt;='2016 Overview'!$C$12),'2016 Overview'!$A$12,IF(AND($F511&gt;='2016 Overview'!$B$11,$F511&lt;='2016 Overview'!$C$11),'2016 Overview'!$A$11,IF(AND($F511&gt;='2016 Overview'!$B$10,$F511&lt;='2016 Overview'!$C$10),'2016 Overview'!$A$10,IF(AND($F511&gt;='2016 Overview'!$B$9,$F511&lt;='2016 Overview'!$C$9),'2016 Overview'!$A$9,IF(AND($F511&gt;='2016 Overview'!$B$8,$F511&lt;='2016 Overview'!$C$8),'2016 Overview'!$A$7,IF(AND($F511&gt;='2016 Overview'!$B$7,$F511&lt;='2016 Overview'!$C$7),'2016 Overview'!$A$7,IF(AND($F511&gt;='2016 Overview'!$B$6,$F511&lt;='2016 Overview'!$C$6),'2016 Overview'!$A$6,IF(AND($F511&gt;='2016 Overview'!$B$5,$F511&lt;='2016 Overview'!$C$5),'2016 Overview'!$A$5,))))))))))))))</f>
        <v>M</v>
      </c>
      <c r="C511" s="35" t="s">
        <v>148</v>
      </c>
      <c r="D511" s="51" t="s">
        <v>38</v>
      </c>
      <c r="E511" s="35" t="s">
        <v>146</v>
      </c>
      <c r="F511" s="44">
        <v>22000</v>
      </c>
      <c r="G511" s="36">
        <f>H511/F511</f>
        <v>0.22222181818181819</v>
      </c>
      <c r="H511" s="44">
        <v>4888.88</v>
      </c>
      <c r="I511" s="44"/>
      <c r="J511" s="57">
        <v>0</v>
      </c>
      <c r="K511" s="44">
        <v>4888.88</v>
      </c>
      <c r="L511" s="43">
        <v>41823</v>
      </c>
      <c r="M511" s="28">
        <v>42156</v>
      </c>
      <c r="N511" s="37">
        <f>M511-L511</f>
        <v>333</v>
      </c>
      <c r="O511" s="38">
        <f>K511/N511</f>
        <v>14.681321321321322</v>
      </c>
    </row>
    <row r="512" spans="1:15" x14ac:dyDescent="0.25">
      <c r="A512" s="35">
        <v>2015</v>
      </c>
      <c r="B512" s="26" t="str">
        <f>IF(AND($F512&gt;='2016 Overview'!$B$18,$F512&lt;='2016 Overview'!$C$18),'2016 Overview'!$A$18,IF(AND($F512&gt;='2016 Overview'!$B$17,$F512&lt;='2016 Overview'!$C$17),'2016 Overview'!$A$17, IF(AND($F512&gt;='2016 Overview'!$B$16,$F512&lt;='2016 Overview'!$C$16),'2016 Overview'!$A$16, IF(AND($F512&gt;='2016 Overview'!$B$15,$F512&lt;='2016 Overview'!$C$15),'2016 Overview'!$A$15, IF(AND($F512&gt;='2016 Overview'!$B$14,$F512&lt;='2016 Overview'!$C$14),'2016 Overview'!$A$14, IF(AND($F512&gt;='2016 Overview'!$B$13,$F512&lt;='2016 Overview'!$C$13),'2016 Overview'!$A$13, IF(AND($F512&gt;='2016 Overview'!$B$12,$F512&lt;='2016 Overview'!$C$12),'2016 Overview'!$A$12,IF(AND($F512&gt;='2016 Overview'!$B$11,$F512&lt;='2016 Overview'!$C$11),'2016 Overview'!$A$11,IF(AND($F512&gt;='2016 Overview'!$B$10,$F512&lt;='2016 Overview'!$C$10),'2016 Overview'!$A$10,IF(AND($F512&gt;='2016 Overview'!$B$9,$F512&lt;='2016 Overview'!$C$9),'2016 Overview'!$A$9,IF(AND($F512&gt;='2016 Overview'!$B$8,$F512&lt;='2016 Overview'!$C$8),'2016 Overview'!$A$7,IF(AND($F512&gt;='2016 Overview'!$B$7,$F512&lt;='2016 Overview'!$C$7),'2016 Overview'!$A$7,IF(AND($F512&gt;='2016 Overview'!$B$6,$F512&lt;='2016 Overview'!$C$6),'2016 Overview'!$A$6,IF(AND($F512&gt;='2016 Overview'!$B$5,$F512&lt;='2016 Overview'!$C$5),'2016 Overview'!$A$5,))))))))))))))</f>
        <v>M</v>
      </c>
      <c r="C512" s="35" t="s">
        <v>148</v>
      </c>
      <c r="D512" s="26"/>
      <c r="E512" s="35" t="s">
        <v>146</v>
      </c>
      <c r="F512" s="44">
        <v>11419.77</v>
      </c>
      <c r="G512" s="36">
        <f>H512/F512</f>
        <v>0.40112278968840875</v>
      </c>
      <c r="H512" s="44">
        <v>4580.7299999999996</v>
      </c>
      <c r="I512" s="44"/>
      <c r="J512" s="57">
        <v>0</v>
      </c>
      <c r="K512" s="44">
        <v>4580.7299999999996</v>
      </c>
      <c r="L512" s="43">
        <v>40632</v>
      </c>
      <c r="M512" s="28">
        <v>42156</v>
      </c>
      <c r="N512" s="37">
        <f>M512-L512</f>
        <v>1524</v>
      </c>
      <c r="O512" s="38">
        <f>K512/N512</f>
        <v>3.0057283464566926</v>
      </c>
    </row>
    <row r="513" spans="1:15" x14ac:dyDescent="0.25">
      <c r="A513" s="35">
        <v>2015</v>
      </c>
      <c r="B513" s="26" t="str">
        <f>IF(AND($F513&gt;='2016 Overview'!$B$18,$F513&lt;='2016 Overview'!$C$18),'2016 Overview'!$A$18,IF(AND($F513&gt;='2016 Overview'!$B$17,$F513&lt;='2016 Overview'!$C$17),'2016 Overview'!$A$17, IF(AND($F513&gt;='2016 Overview'!$B$16,$F513&lt;='2016 Overview'!$C$16),'2016 Overview'!$A$16, IF(AND($F513&gt;='2016 Overview'!$B$15,$F513&lt;='2016 Overview'!$C$15),'2016 Overview'!$A$15, IF(AND($F513&gt;='2016 Overview'!$B$14,$F513&lt;='2016 Overview'!$C$14),'2016 Overview'!$A$14, IF(AND($F513&gt;='2016 Overview'!$B$13,$F513&lt;='2016 Overview'!$C$13),'2016 Overview'!$A$13, IF(AND($F513&gt;='2016 Overview'!$B$12,$F513&lt;='2016 Overview'!$C$12),'2016 Overview'!$A$12,IF(AND($F513&gt;='2016 Overview'!$B$11,$F513&lt;='2016 Overview'!$C$11),'2016 Overview'!$A$11,IF(AND($F513&gt;='2016 Overview'!$B$10,$F513&lt;='2016 Overview'!$C$10),'2016 Overview'!$A$10,IF(AND($F513&gt;='2016 Overview'!$B$9,$F513&lt;='2016 Overview'!$C$9),'2016 Overview'!$A$9,IF(AND($F513&gt;='2016 Overview'!$B$8,$F513&lt;='2016 Overview'!$C$8),'2016 Overview'!$A$7,IF(AND($F513&gt;='2016 Overview'!$B$7,$F513&lt;='2016 Overview'!$C$7),'2016 Overview'!$A$7,IF(AND($F513&gt;='2016 Overview'!$B$6,$F513&lt;='2016 Overview'!$C$6),'2016 Overview'!$A$6,IF(AND($F513&gt;='2016 Overview'!$B$5,$F513&lt;='2016 Overview'!$C$5),'2016 Overview'!$A$5,))))))))))))))</f>
        <v>M</v>
      </c>
      <c r="C513" s="35" t="s">
        <v>148</v>
      </c>
      <c r="D513" s="26"/>
      <c r="E513" s="35" t="s">
        <v>146</v>
      </c>
      <c r="F513" s="44">
        <v>13500</v>
      </c>
      <c r="G513" s="36">
        <f>H513/F513</f>
        <v>0.33333333333333331</v>
      </c>
      <c r="H513" s="44">
        <v>4500</v>
      </c>
      <c r="I513" s="44"/>
      <c r="J513" s="57">
        <v>0</v>
      </c>
      <c r="K513" s="44">
        <v>4500</v>
      </c>
      <c r="L513" s="43">
        <v>41572</v>
      </c>
      <c r="M513" s="28">
        <v>42156</v>
      </c>
      <c r="N513" s="37">
        <f>M513-L513</f>
        <v>584</v>
      </c>
      <c r="O513" s="38">
        <f>K513/N513</f>
        <v>7.7054794520547949</v>
      </c>
    </row>
    <row r="514" spans="1:15" x14ac:dyDescent="0.25">
      <c r="A514" s="35">
        <v>2015</v>
      </c>
      <c r="B514" s="26" t="str">
        <f>IF(AND($F514&gt;='2016 Overview'!$B$18,$F514&lt;='2016 Overview'!$C$18),'2016 Overview'!$A$18,IF(AND($F514&gt;='2016 Overview'!$B$17,$F514&lt;='2016 Overview'!$C$17),'2016 Overview'!$A$17, IF(AND($F514&gt;='2016 Overview'!$B$16,$F514&lt;='2016 Overview'!$C$16),'2016 Overview'!$A$16, IF(AND($F514&gt;='2016 Overview'!$B$15,$F514&lt;='2016 Overview'!$C$15),'2016 Overview'!$A$15, IF(AND($F514&gt;='2016 Overview'!$B$14,$F514&lt;='2016 Overview'!$C$14),'2016 Overview'!$A$14, IF(AND($F514&gt;='2016 Overview'!$B$13,$F514&lt;='2016 Overview'!$C$13),'2016 Overview'!$A$13, IF(AND($F514&gt;='2016 Overview'!$B$12,$F514&lt;='2016 Overview'!$C$12),'2016 Overview'!$A$12,IF(AND($F514&gt;='2016 Overview'!$B$11,$F514&lt;='2016 Overview'!$C$11),'2016 Overview'!$A$11,IF(AND($F514&gt;='2016 Overview'!$B$10,$F514&lt;='2016 Overview'!$C$10),'2016 Overview'!$A$10,IF(AND($F514&gt;='2016 Overview'!$B$9,$F514&lt;='2016 Overview'!$C$9),'2016 Overview'!$A$9,IF(AND($F514&gt;='2016 Overview'!$B$8,$F514&lt;='2016 Overview'!$C$8),'2016 Overview'!$A$7,IF(AND($F514&gt;='2016 Overview'!$B$7,$F514&lt;='2016 Overview'!$C$7),'2016 Overview'!$A$7,IF(AND($F514&gt;='2016 Overview'!$B$6,$F514&lt;='2016 Overview'!$C$6),'2016 Overview'!$A$6,IF(AND($F514&gt;='2016 Overview'!$B$5,$F514&lt;='2016 Overview'!$C$5),'2016 Overview'!$A$5,))))))))))))))</f>
        <v>M</v>
      </c>
      <c r="C514" s="35" t="s">
        <v>148</v>
      </c>
      <c r="D514" s="51" t="s">
        <v>38</v>
      </c>
      <c r="E514" s="35" t="s">
        <v>146</v>
      </c>
      <c r="F514" s="27">
        <f>H514*3</f>
        <v>12000</v>
      </c>
      <c r="G514" s="36">
        <f>H514/F514</f>
        <v>0.33333333333333331</v>
      </c>
      <c r="H514" s="44">
        <v>4000</v>
      </c>
      <c r="I514" s="44"/>
      <c r="J514" s="57">
        <v>0</v>
      </c>
      <c r="K514" s="44">
        <v>4000</v>
      </c>
      <c r="L514" s="43">
        <v>41572</v>
      </c>
      <c r="M514" s="28">
        <v>42156</v>
      </c>
      <c r="N514" s="37">
        <f>M514-L514</f>
        <v>584</v>
      </c>
      <c r="O514" s="38">
        <f>K514/N514</f>
        <v>6.8493150684931505</v>
      </c>
    </row>
    <row r="515" spans="1:15" x14ac:dyDescent="0.25">
      <c r="A515" s="35">
        <v>2015</v>
      </c>
      <c r="B515" s="26" t="str">
        <f>IF(AND($F515&gt;='2016 Overview'!$B$18,$F515&lt;='2016 Overview'!$C$18),'2016 Overview'!$A$18,IF(AND($F515&gt;='2016 Overview'!$B$17,$F515&lt;='2016 Overview'!$C$17),'2016 Overview'!$A$17, IF(AND($F515&gt;='2016 Overview'!$B$16,$F515&lt;='2016 Overview'!$C$16),'2016 Overview'!$A$16, IF(AND($F515&gt;='2016 Overview'!$B$15,$F515&lt;='2016 Overview'!$C$15),'2016 Overview'!$A$15, IF(AND($F515&gt;='2016 Overview'!$B$14,$F515&lt;='2016 Overview'!$C$14),'2016 Overview'!$A$14, IF(AND($F515&gt;='2016 Overview'!$B$13,$F515&lt;='2016 Overview'!$C$13),'2016 Overview'!$A$13, IF(AND($F515&gt;='2016 Overview'!$B$12,$F515&lt;='2016 Overview'!$C$12),'2016 Overview'!$A$12,IF(AND($F515&gt;='2016 Overview'!$B$11,$F515&lt;='2016 Overview'!$C$11),'2016 Overview'!$A$11,IF(AND($F515&gt;='2016 Overview'!$B$10,$F515&lt;='2016 Overview'!$C$10),'2016 Overview'!$A$10,IF(AND($F515&gt;='2016 Overview'!$B$9,$F515&lt;='2016 Overview'!$C$9),'2016 Overview'!$A$9,IF(AND($F515&gt;='2016 Overview'!$B$8,$F515&lt;='2016 Overview'!$C$8),'2016 Overview'!$A$7,IF(AND($F515&gt;='2016 Overview'!$B$7,$F515&lt;='2016 Overview'!$C$7),'2016 Overview'!$A$7,IF(AND($F515&gt;='2016 Overview'!$B$6,$F515&lt;='2016 Overview'!$C$6),'2016 Overview'!$A$6,IF(AND($F515&gt;='2016 Overview'!$B$5,$F515&lt;='2016 Overview'!$C$5),'2016 Overview'!$A$5,))))))))))))))</f>
        <v>M</v>
      </c>
      <c r="C515" s="35" t="s">
        <v>148</v>
      </c>
      <c r="D515" s="26"/>
      <c r="E515" s="35" t="s">
        <v>146</v>
      </c>
      <c r="F515" s="44">
        <v>12000</v>
      </c>
      <c r="G515" s="36">
        <f>H515/F515</f>
        <v>0.33333333333333331</v>
      </c>
      <c r="H515" s="44">
        <v>4000</v>
      </c>
      <c r="I515" s="44"/>
      <c r="J515" s="57">
        <v>0</v>
      </c>
      <c r="K515" s="44">
        <v>4000</v>
      </c>
      <c r="L515" s="43">
        <v>41506</v>
      </c>
      <c r="M515" s="28">
        <v>42156</v>
      </c>
      <c r="N515" s="37">
        <f>M515-L515</f>
        <v>650</v>
      </c>
      <c r="O515" s="38">
        <f>K515/N515</f>
        <v>6.1538461538461542</v>
      </c>
    </row>
    <row r="516" spans="1:15" x14ac:dyDescent="0.25">
      <c r="A516" s="35">
        <v>2015</v>
      </c>
      <c r="B516" s="26" t="str">
        <f>IF(AND($F516&gt;='2016 Overview'!$B$18,$F516&lt;='2016 Overview'!$C$18),'2016 Overview'!$A$18,IF(AND($F516&gt;='2016 Overview'!$B$17,$F516&lt;='2016 Overview'!$C$17),'2016 Overview'!$A$17, IF(AND($F516&gt;='2016 Overview'!$B$16,$F516&lt;='2016 Overview'!$C$16),'2016 Overview'!$A$16, IF(AND($F516&gt;='2016 Overview'!$B$15,$F516&lt;='2016 Overview'!$C$15),'2016 Overview'!$A$15, IF(AND($F516&gt;='2016 Overview'!$B$14,$F516&lt;='2016 Overview'!$C$14),'2016 Overview'!$A$14, IF(AND($F516&gt;='2016 Overview'!$B$13,$F516&lt;='2016 Overview'!$C$13),'2016 Overview'!$A$13, IF(AND($F516&gt;='2016 Overview'!$B$12,$F516&lt;='2016 Overview'!$C$12),'2016 Overview'!$A$12,IF(AND($F516&gt;='2016 Overview'!$B$11,$F516&lt;='2016 Overview'!$C$11),'2016 Overview'!$A$11,IF(AND($F516&gt;='2016 Overview'!$B$10,$F516&lt;='2016 Overview'!$C$10),'2016 Overview'!$A$10,IF(AND($F516&gt;='2016 Overview'!$B$9,$F516&lt;='2016 Overview'!$C$9),'2016 Overview'!$A$9,IF(AND($F516&gt;='2016 Overview'!$B$8,$F516&lt;='2016 Overview'!$C$8),'2016 Overview'!$A$7,IF(AND($F516&gt;='2016 Overview'!$B$7,$F516&lt;='2016 Overview'!$C$7),'2016 Overview'!$A$7,IF(AND($F516&gt;='2016 Overview'!$B$6,$F516&lt;='2016 Overview'!$C$6),'2016 Overview'!$A$6,IF(AND($F516&gt;='2016 Overview'!$B$5,$F516&lt;='2016 Overview'!$C$5),'2016 Overview'!$A$5,))))))))))))))</f>
        <v>M</v>
      </c>
      <c r="C516" s="35" t="s">
        <v>148</v>
      </c>
      <c r="D516" s="26"/>
      <c r="E516" s="35" t="s">
        <v>146</v>
      </c>
      <c r="F516" s="44">
        <v>11500</v>
      </c>
      <c r="G516" s="36">
        <f>H516/F516</f>
        <v>0.33333304347826087</v>
      </c>
      <c r="H516" s="44">
        <v>3833.33</v>
      </c>
      <c r="I516" s="44"/>
      <c r="J516" s="57">
        <v>-333.33</v>
      </c>
      <c r="K516" s="44">
        <v>3500</v>
      </c>
      <c r="L516" s="43">
        <v>42020</v>
      </c>
      <c r="M516" s="28">
        <v>42156</v>
      </c>
      <c r="N516" s="37">
        <f>M516-L516</f>
        <v>136</v>
      </c>
      <c r="O516" s="38">
        <f>K516/N516</f>
        <v>25.735294117647058</v>
      </c>
    </row>
    <row r="517" spans="1:15" x14ac:dyDescent="0.25">
      <c r="A517" s="35">
        <v>2015</v>
      </c>
      <c r="B517" s="26" t="str">
        <f>IF(AND($F517&gt;='2016 Overview'!$B$18,$F517&lt;='2016 Overview'!$C$18),'2016 Overview'!$A$18,IF(AND($F517&gt;='2016 Overview'!$B$17,$F517&lt;='2016 Overview'!$C$17),'2016 Overview'!$A$17, IF(AND($F517&gt;='2016 Overview'!$B$16,$F517&lt;='2016 Overview'!$C$16),'2016 Overview'!$A$16, IF(AND($F517&gt;='2016 Overview'!$B$15,$F517&lt;='2016 Overview'!$C$15),'2016 Overview'!$A$15, IF(AND($F517&gt;='2016 Overview'!$B$14,$F517&lt;='2016 Overview'!$C$14),'2016 Overview'!$A$14, IF(AND($F517&gt;='2016 Overview'!$B$13,$F517&lt;='2016 Overview'!$C$13),'2016 Overview'!$A$13, IF(AND($F517&gt;='2016 Overview'!$B$12,$F517&lt;='2016 Overview'!$C$12),'2016 Overview'!$A$12,IF(AND($F517&gt;='2016 Overview'!$B$11,$F517&lt;='2016 Overview'!$C$11),'2016 Overview'!$A$11,IF(AND($F517&gt;='2016 Overview'!$B$10,$F517&lt;='2016 Overview'!$C$10),'2016 Overview'!$A$10,IF(AND($F517&gt;='2016 Overview'!$B$9,$F517&lt;='2016 Overview'!$C$9),'2016 Overview'!$A$9,IF(AND($F517&gt;='2016 Overview'!$B$8,$F517&lt;='2016 Overview'!$C$8),'2016 Overview'!$A$7,IF(AND($F517&gt;='2016 Overview'!$B$7,$F517&lt;='2016 Overview'!$C$7),'2016 Overview'!$A$7,IF(AND($F517&gt;='2016 Overview'!$B$6,$F517&lt;='2016 Overview'!$C$6),'2016 Overview'!$A$6,IF(AND($F517&gt;='2016 Overview'!$B$5,$F517&lt;='2016 Overview'!$C$5),'2016 Overview'!$A$5,))))))))))))))</f>
        <v>M</v>
      </c>
      <c r="C517" s="35" t="s">
        <v>148</v>
      </c>
      <c r="D517" s="26"/>
      <c r="E517" s="35" t="s">
        <v>146</v>
      </c>
      <c r="F517" s="44">
        <v>11500</v>
      </c>
      <c r="G517" s="36">
        <f>H517/F517</f>
        <v>0.33333304347826087</v>
      </c>
      <c r="H517" s="44">
        <v>3833.33</v>
      </c>
      <c r="I517" s="44"/>
      <c r="J517" s="57">
        <v>0</v>
      </c>
      <c r="K517" s="44">
        <v>3833.33</v>
      </c>
      <c r="L517" s="43">
        <v>41297</v>
      </c>
      <c r="M517" s="28">
        <v>42156</v>
      </c>
      <c r="N517" s="37">
        <f>M517-L517</f>
        <v>859</v>
      </c>
      <c r="O517" s="38">
        <f>K517/N517</f>
        <v>4.4625494761350408</v>
      </c>
    </row>
    <row r="518" spans="1:15" x14ac:dyDescent="0.25">
      <c r="A518" s="35">
        <v>2015</v>
      </c>
      <c r="B518" s="26" t="str">
        <f>IF(AND($F518&gt;='2016 Overview'!$B$18,$F518&lt;='2016 Overview'!$C$18),'2016 Overview'!$A$18,IF(AND($F518&gt;='2016 Overview'!$B$17,$F518&lt;='2016 Overview'!$C$17),'2016 Overview'!$A$17, IF(AND($F518&gt;='2016 Overview'!$B$16,$F518&lt;='2016 Overview'!$C$16),'2016 Overview'!$A$16, IF(AND($F518&gt;='2016 Overview'!$B$15,$F518&lt;='2016 Overview'!$C$15),'2016 Overview'!$A$15, IF(AND($F518&gt;='2016 Overview'!$B$14,$F518&lt;='2016 Overview'!$C$14),'2016 Overview'!$A$14, IF(AND($F518&gt;='2016 Overview'!$B$13,$F518&lt;='2016 Overview'!$C$13),'2016 Overview'!$A$13, IF(AND($F518&gt;='2016 Overview'!$B$12,$F518&lt;='2016 Overview'!$C$12),'2016 Overview'!$A$12,IF(AND($F518&gt;='2016 Overview'!$B$11,$F518&lt;='2016 Overview'!$C$11),'2016 Overview'!$A$11,IF(AND($F518&gt;='2016 Overview'!$B$10,$F518&lt;='2016 Overview'!$C$10),'2016 Overview'!$A$10,IF(AND($F518&gt;='2016 Overview'!$B$9,$F518&lt;='2016 Overview'!$C$9),'2016 Overview'!$A$9,IF(AND($F518&gt;='2016 Overview'!$B$8,$F518&lt;='2016 Overview'!$C$8),'2016 Overview'!$A$7,IF(AND($F518&gt;='2016 Overview'!$B$7,$F518&lt;='2016 Overview'!$C$7),'2016 Overview'!$A$7,IF(AND($F518&gt;='2016 Overview'!$B$6,$F518&lt;='2016 Overview'!$C$6),'2016 Overview'!$A$6,IF(AND($F518&gt;='2016 Overview'!$B$5,$F518&lt;='2016 Overview'!$C$5),'2016 Overview'!$A$5,))))))))))))))</f>
        <v>M</v>
      </c>
      <c r="C518" s="35" t="s">
        <v>148</v>
      </c>
      <c r="D518" s="51" t="s">
        <v>38</v>
      </c>
      <c r="E518" s="35" t="s">
        <v>146</v>
      </c>
      <c r="F518" s="44">
        <v>21600</v>
      </c>
      <c r="G518" s="36">
        <f>H518/F518</f>
        <v>0.1111111111111111</v>
      </c>
      <c r="H518" s="44">
        <v>2400</v>
      </c>
      <c r="I518" s="44"/>
      <c r="J518" s="57">
        <v>0</v>
      </c>
      <c r="K518" s="44">
        <v>2400</v>
      </c>
      <c r="L518" s="43">
        <v>42080</v>
      </c>
      <c r="M518" s="28">
        <v>42156</v>
      </c>
      <c r="N518" s="37">
        <f>M518-L518</f>
        <v>76</v>
      </c>
      <c r="O518" s="38">
        <f>K518/N518</f>
        <v>31.578947368421051</v>
      </c>
    </row>
    <row r="519" spans="1:15" x14ac:dyDescent="0.25">
      <c r="A519" s="35">
        <v>2015</v>
      </c>
      <c r="B519" s="26" t="str">
        <f>IF(AND($F519&gt;='2016 Overview'!$B$18,$F519&lt;='2016 Overview'!$C$18),'2016 Overview'!$A$18,IF(AND($F519&gt;='2016 Overview'!$B$17,$F519&lt;='2016 Overview'!$C$17),'2016 Overview'!$A$17, IF(AND($F519&gt;='2016 Overview'!$B$16,$F519&lt;='2016 Overview'!$C$16),'2016 Overview'!$A$16, IF(AND($F519&gt;='2016 Overview'!$B$15,$F519&lt;='2016 Overview'!$C$15),'2016 Overview'!$A$15, IF(AND($F519&gt;='2016 Overview'!$B$14,$F519&lt;='2016 Overview'!$C$14),'2016 Overview'!$A$14, IF(AND($F519&gt;='2016 Overview'!$B$13,$F519&lt;='2016 Overview'!$C$13),'2016 Overview'!$A$13, IF(AND($F519&gt;='2016 Overview'!$B$12,$F519&lt;='2016 Overview'!$C$12),'2016 Overview'!$A$12,IF(AND($F519&gt;='2016 Overview'!$B$11,$F519&lt;='2016 Overview'!$C$11),'2016 Overview'!$A$11,IF(AND($F519&gt;='2016 Overview'!$B$10,$F519&lt;='2016 Overview'!$C$10),'2016 Overview'!$A$10,IF(AND($F519&gt;='2016 Overview'!$B$9,$F519&lt;='2016 Overview'!$C$9),'2016 Overview'!$A$9,IF(AND($F519&gt;='2016 Overview'!$B$8,$F519&lt;='2016 Overview'!$C$8),'2016 Overview'!$A$7,IF(AND($F519&gt;='2016 Overview'!$B$7,$F519&lt;='2016 Overview'!$C$7),'2016 Overview'!$A$7,IF(AND($F519&gt;='2016 Overview'!$B$6,$F519&lt;='2016 Overview'!$C$6),'2016 Overview'!$A$6,IF(AND($F519&gt;='2016 Overview'!$B$5,$F519&lt;='2016 Overview'!$C$5),'2016 Overview'!$A$5,))))))))))))))</f>
        <v>M</v>
      </c>
      <c r="C519" s="35" t="s">
        <v>148</v>
      </c>
      <c r="D519" s="51" t="s">
        <v>38</v>
      </c>
      <c r="E519" s="35" t="s">
        <v>146</v>
      </c>
      <c r="F519" s="44">
        <v>15723.09</v>
      </c>
      <c r="G519" s="36">
        <f>H519/F519</f>
        <v>0.1111111111111111</v>
      </c>
      <c r="H519" s="44">
        <v>1747.01</v>
      </c>
      <c r="I519" s="44"/>
      <c r="J519" s="57">
        <v>0</v>
      </c>
      <c r="K519" s="44">
        <v>1747.01</v>
      </c>
      <c r="L519" s="43">
        <v>40906</v>
      </c>
      <c r="M519" s="28">
        <v>42156</v>
      </c>
      <c r="N519" s="37">
        <f>M519-L519</f>
        <v>1250</v>
      </c>
      <c r="O519" s="38">
        <f>K519/N519</f>
        <v>1.397608</v>
      </c>
    </row>
    <row r="520" spans="1:15" x14ac:dyDescent="0.25">
      <c r="A520" s="35">
        <v>2015</v>
      </c>
      <c r="B520" s="26" t="str">
        <f>IF(AND($F520&gt;='2016 Overview'!$B$18,$F520&lt;='2016 Overview'!$C$18),'2016 Overview'!$A$18,IF(AND($F520&gt;='2016 Overview'!$B$17,$F520&lt;='2016 Overview'!$C$17),'2016 Overview'!$A$17, IF(AND($F520&gt;='2016 Overview'!$B$16,$F520&lt;='2016 Overview'!$C$16),'2016 Overview'!$A$16, IF(AND($F520&gt;='2016 Overview'!$B$15,$F520&lt;='2016 Overview'!$C$15),'2016 Overview'!$A$15, IF(AND($F520&gt;='2016 Overview'!$B$14,$F520&lt;='2016 Overview'!$C$14),'2016 Overview'!$A$14, IF(AND($F520&gt;='2016 Overview'!$B$13,$F520&lt;='2016 Overview'!$C$13),'2016 Overview'!$A$13, IF(AND($F520&gt;='2016 Overview'!$B$12,$F520&lt;='2016 Overview'!$C$12),'2016 Overview'!$A$12,IF(AND($F520&gt;='2016 Overview'!$B$11,$F520&lt;='2016 Overview'!$C$11),'2016 Overview'!$A$11,IF(AND($F520&gt;='2016 Overview'!$B$10,$F520&lt;='2016 Overview'!$C$10),'2016 Overview'!$A$10,IF(AND($F520&gt;='2016 Overview'!$B$9,$F520&lt;='2016 Overview'!$C$9),'2016 Overview'!$A$9,IF(AND($F520&gt;='2016 Overview'!$B$8,$F520&lt;='2016 Overview'!$C$8),'2016 Overview'!$A$7,IF(AND($F520&gt;='2016 Overview'!$B$7,$F520&lt;='2016 Overview'!$C$7),'2016 Overview'!$A$7,IF(AND($F520&gt;='2016 Overview'!$B$6,$F520&lt;='2016 Overview'!$C$6),'2016 Overview'!$A$6,IF(AND($F520&gt;='2016 Overview'!$B$5,$F520&lt;='2016 Overview'!$C$5),'2016 Overview'!$A$5,))))))))))))))</f>
        <v>M</v>
      </c>
      <c r="C520" s="35" t="s">
        <v>148</v>
      </c>
      <c r="D520" s="51" t="s">
        <v>38</v>
      </c>
      <c r="E520" s="35" t="s">
        <v>146</v>
      </c>
      <c r="F520" s="44">
        <v>11250</v>
      </c>
      <c r="G520" s="36">
        <f>H520/F520</f>
        <v>0.1111111111111111</v>
      </c>
      <c r="H520" s="44">
        <v>1250</v>
      </c>
      <c r="I520" s="44"/>
      <c r="J520" s="57">
        <v>0</v>
      </c>
      <c r="K520" s="44">
        <v>1250</v>
      </c>
      <c r="L520" s="43">
        <v>42047</v>
      </c>
      <c r="M520" s="28">
        <v>42156</v>
      </c>
      <c r="N520" s="37">
        <f>M520-L520</f>
        <v>109</v>
      </c>
      <c r="O520" s="38">
        <f>K520/N520</f>
        <v>11.467889908256881</v>
      </c>
    </row>
    <row r="521" spans="1:15" x14ac:dyDescent="0.25">
      <c r="A521" s="35">
        <v>2015</v>
      </c>
      <c r="B521" s="26" t="str">
        <f>IF(AND($F521&gt;='2016 Overview'!$B$18,$F521&lt;='2016 Overview'!$C$18),'2016 Overview'!$A$18,IF(AND($F521&gt;='2016 Overview'!$B$17,$F521&lt;='2016 Overview'!$C$17),'2016 Overview'!$A$17, IF(AND($F521&gt;='2016 Overview'!$B$16,$F521&lt;='2016 Overview'!$C$16),'2016 Overview'!$A$16, IF(AND($F521&gt;='2016 Overview'!$B$15,$F521&lt;='2016 Overview'!$C$15),'2016 Overview'!$A$15, IF(AND($F521&gt;='2016 Overview'!$B$14,$F521&lt;='2016 Overview'!$C$14),'2016 Overview'!$A$14, IF(AND($F521&gt;='2016 Overview'!$B$13,$F521&lt;='2016 Overview'!$C$13),'2016 Overview'!$A$13, IF(AND($F521&gt;='2016 Overview'!$B$12,$F521&lt;='2016 Overview'!$C$12),'2016 Overview'!$A$12,IF(AND($F521&gt;='2016 Overview'!$B$11,$F521&lt;='2016 Overview'!$C$11),'2016 Overview'!$A$11,IF(AND($F521&gt;='2016 Overview'!$B$10,$F521&lt;='2016 Overview'!$C$10),'2016 Overview'!$A$10,IF(AND($F521&gt;='2016 Overview'!$B$9,$F521&lt;='2016 Overview'!$C$9),'2016 Overview'!$A$9,IF(AND($F521&gt;='2016 Overview'!$B$8,$F521&lt;='2016 Overview'!$C$8),'2016 Overview'!$A$7,IF(AND($F521&gt;='2016 Overview'!$B$7,$F521&lt;='2016 Overview'!$C$7),'2016 Overview'!$A$7,IF(AND($F521&gt;='2016 Overview'!$B$6,$F521&lt;='2016 Overview'!$C$6),'2016 Overview'!$A$6,IF(AND($F521&gt;='2016 Overview'!$B$5,$F521&lt;='2016 Overview'!$C$5),'2016 Overview'!$A$5,))))))))))))))</f>
        <v>M</v>
      </c>
      <c r="C521" s="35" t="s">
        <v>148</v>
      </c>
      <c r="D521" s="51" t="s">
        <v>38</v>
      </c>
      <c r="E521" s="35" t="s">
        <v>146</v>
      </c>
      <c r="F521" s="44">
        <v>10000</v>
      </c>
      <c r="G521" s="36">
        <f>H521/F521</f>
        <v>9.7500000000000003E-2</v>
      </c>
      <c r="H521" s="44">
        <v>975</v>
      </c>
      <c r="I521" s="44"/>
      <c r="J521" s="57">
        <v>0</v>
      </c>
      <c r="K521" s="44">
        <v>975</v>
      </c>
      <c r="L521" s="43">
        <v>41852</v>
      </c>
      <c r="M521" s="28">
        <v>42156</v>
      </c>
      <c r="N521" s="37">
        <f>M521-L521</f>
        <v>304</v>
      </c>
      <c r="O521" s="38">
        <f>K521/N521</f>
        <v>3.2072368421052633</v>
      </c>
    </row>
    <row r="522" spans="1:15" x14ac:dyDescent="0.25">
      <c r="A522" s="35">
        <v>2015</v>
      </c>
      <c r="B522" s="26" t="str">
        <f>IF(AND($F522&gt;='2016 Overview'!$B$18,$F522&lt;='2016 Overview'!$C$18),'2016 Overview'!$A$18,IF(AND($F522&gt;='2016 Overview'!$B$17,$F522&lt;='2016 Overview'!$C$17),'2016 Overview'!$A$17, IF(AND($F522&gt;='2016 Overview'!$B$16,$F522&lt;='2016 Overview'!$C$16),'2016 Overview'!$A$16, IF(AND($F522&gt;='2016 Overview'!$B$15,$F522&lt;='2016 Overview'!$C$15),'2016 Overview'!$A$15, IF(AND($F522&gt;='2016 Overview'!$B$14,$F522&lt;='2016 Overview'!$C$14),'2016 Overview'!$A$14, IF(AND($F522&gt;='2016 Overview'!$B$13,$F522&lt;='2016 Overview'!$C$13),'2016 Overview'!$A$13, IF(AND($F522&gt;='2016 Overview'!$B$12,$F522&lt;='2016 Overview'!$C$12),'2016 Overview'!$A$12,IF(AND($F522&gt;='2016 Overview'!$B$11,$F522&lt;='2016 Overview'!$C$11),'2016 Overview'!$A$11,IF(AND($F522&gt;='2016 Overview'!$B$10,$F522&lt;='2016 Overview'!$C$10),'2016 Overview'!$A$10,IF(AND($F522&gt;='2016 Overview'!$B$9,$F522&lt;='2016 Overview'!$C$9),'2016 Overview'!$A$9,IF(AND($F522&gt;='2016 Overview'!$B$8,$F522&lt;='2016 Overview'!$C$8),'2016 Overview'!$A$7,IF(AND($F522&gt;='2016 Overview'!$B$7,$F522&lt;='2016 Overview'!$C$7),'2016 Overview'!$A$7,IF(AND($F522&gt;='2016 Overview'!$B$6,$F522&lt;='2016 Overview'!$C$6),'2016 Overview'!$A$6,IF(AND($F522&gt;='2016 Overview'!$B$5,$F522&lt;='2016 Overview'!$C$5),'2016 Overview'!$A$5,))))))))))))))</f>
        <v>N</v>
      </c>
      <c r="C522" s="35" t="s">
        <v>148</v>
      </c>
      <c r="D522" s="26"/>
      <c r="E522" s="35" t="s">
        <v>146</v>
      </c>
      <c r="F522" s="44">
        <v>8300</v>
      </c>
      <c r="G522" s="36">
        <f>H522/F522</f>
        <v>0.33333253012048192</v>
      </c>
      <c r="H522" s="44">
        <v>2766.66</v>
      </c>
      <c r="I522" s="44"/>
      <c r="J522" s="57">
        <v>-800</v>
      </c>
      <c r="K522" s="44">
        <v>1966.6599999999999</v>
      </c>
      <c r="L522" s="43">
        <v>41479</v>
      </c>
      <c r="M522" s="28">
        <v>42156</v>
      </c>
      <c r="N522" s="37">
        <f>M522-L522</f>
        <v>677</v>
      </c>
      <c r="O522" s="38">
        <f>K522/N522</f>
        <v>2.9049630723781386</v>
      </c>
    </row>
    <row r="523" spans="1:15" x14ac:dyDescent="0.25">
      <c r="A523" s="35">
        <v>2015</v>
      </c>
      <c r="B523" s="26" t="str">
        <f>IF(AND($F523&gt;='2016 Overview'!$B$18,$F523&lt;='2016 Overview'!$C$18),'2016 Overview'!$A$18,IF(AND($F523&gt;='2016 Overview'!$B$17,$F523&lt;='2016 Overview'!$C$17),'2016 Overview'!$A$17, IF(AND($F523&gt;='2016 Overview'!$B$16,$F523&lt;='2016 Overview'!$C$16),'2016 Overview'!$A$16, IF(AND($F523&gt;='2016 Overview'!$B$15,$F523&lt;='2016 Overview'!$C$15),'2016 Overview'!$A$15, IF(AND($F523&gt;='2016 Overview'!$B$14,$F523&lt;='2016 Overview'!$C$14),'2016 Overview'!$A$14, IF(AND($F523&gt;='2016 Overview'!$B$13,$F523&lt;='2016 Overview'!$C$13),'2016 Overview'!$A$13, IF(AND($F523&gt;='2016 Overview'!$B$12,$F523&lt;='2016 Overview'!$C$12),'2016 Overview'!$A$12,IF(AND($F523&gt;='2016 Overview'!$B$11,$F523&lt;='2016 Overview'!$C$11),'2016 Overview'!$A$11,IF(AND($F523&gt;='2016 Overview'!$B$10,$F523&lt;='2016 Overview'!$C$10),'2016 Overview'!$A$10,IF(AND($F523&gt;='2016 Overview'!$B$9,$F523&lt;='2016 Overview'!$C$9),'2016 Overview'!$A$9,IF(AND($F523&gt;='2016 Overview'!$B$8,$F523&lt;='2016 Overview'!$C$8),'2016 Overview'!$A$7,IF(AND($F523&gt;='2016 Overview'!$B$7,$F523&lt;='2016 Overview'!$C$7),'2016 Overview'!$A$7,IF(AND($F523&gt;='2016 Overview'!$B$6,$F523&lt;='2016 Overview'!$C$6),'2016 Overview'!$A$6,IF(AND($F523&gt;='2016 Overview'!$B$5,$F523&lt;='2016 Overview'!$C$5),'2016 Overview'!$A$5,))))))))))))))</f>
        <v>N</v>
      </c>
      <c r="C523" s="35" t="s">
        <v>148</v>
      </c>
      <c r="D523" s="26"/>
      <c r="E523" s="35" t="s">
        <v>146</v>
      </c>
      <c r="F523" s="44">
        <v>7612.51</v>
      </c>
      <c r="G523" s="36">
        <f>H523/F523</f>
        <v>0.33333289545760858</v>
      </c>
      <c r="H523" s="44">
        <v>2537.5</v>
      </c>
      <c r="I523" s="44"/>
      <c r="J523" s="57">
        <v>0</v>
      </c>
      <c r="K523" s="44">
        <v>2537.5</v>
      </c>
      <c r="L523" s="43">
        <v>41887</v>
      </c>
      <c r="M523" s="28">
        <v>42156</v>
      </c>
      <c r="N523" s="37">
        <f>M523-L523</f>
        <v>269</v>
      </c>
      <c r="O523" s="38">
        <f>K523/N523</f>
        <v>9.4330855018587361</v>
      </c>
    </row>
    <row r="524" spans="1:15" x14ac:dyDescent="0.25">
      <c r="A524" s="35">
        <v>2016</v>
      </c>
      <c r="B524" s="26" t="str">
        <f>IF(AND($F524&gt;='2016 Overview'!$B$18,$F524&lt;='2016 Overview'!$C$18),'2016 Overview'!$A$18,IF(AND($F524&gt;='2016 Overview'!$B$17,$F524&lt;='2016 Overview'!$C$17),'2016 Overview'!$A$17, IF(AND($F524&gt;='2016 Overview'!$B$16,$F524&lt;='2016 Overview'!$C$16),'2016 Overview'!$A$16, IF(AND($F524&gt;='2016 Overview'!$B$15,$F524&lt;='2016 Overview'!$C$15),'2016 Overview'!$A$15, IF(AND($F524&gt;='2016 Overview'!$B$14,$F524&lt;='2016 Overview'!$C$14),'2016 Overview'!$A$14, IF(AND($F524&gt;='2016 Overview'!$B$13,$F524&lt;='2016 Overview'!$C$13),'2016 Overview'!$A$13, IF(AND($F524&gt;='2016 Overview'!$B$12,$F524&lt;='2016 Overview'!$C$12),'2016 Overview'!$A$12,IF(AND($F524&gt;='2016 Overview'!$B$11,$F524&lt;='2016 Overview'!$C$11),'2016 Overview'!$A$11,IF(AND($F524&gt;='2016 Overview'!$B$10,$F524&lt;='2016 Overview'!$C$10),'2016 Overview'!$A$10,IF(AND($F524&gt;='2016 Overview'!$B$9,$F524&lt;='2016 Overview'!$C$9),'2016 Overview'!$A$9,IF(AND($F524&gt;='2016 Overview'!$B$8,$F524&lt;='2016 Overview'!$C$8),'2016 Overview'!$A$7,IF(AND($F524&gt;='2016 Overview'!$B$7,$F524&lt;='2016 Overview'!$C$7),'2016 Overview'!$A$7,IF(AND($F524&gt;='2016 Overview'!$B$6,$F524&lt;='2016 Overview'!$C$6),'2016 Overview'!$A$6,IF(AND($F524&gt;='2016 Overview'!$B$5,$F524&lt;='2016 Overview'!$C$5),'2016 Overview'!$A$5,))))))))))))))</f>
        <v>L</v>
      </c>
      <c r="C524" s="35" t="s">
        <v>148</v>
      </c>
      <c r="D524" s="26"/>
      <c r="E524" s="35" t="s">
        <v>146</v>
      </c>
      <c r="F524" s="27">
        <v>40000.35</v>
      </c>
      <c r="G524" s="36">
        <f>H524/F524</f>
        <v>0.33333333333333337</v>
      </c>
      <c r="H524" s="27">
        <v>13333.45</v>
      </c>
      <c r="I524" s="27"/>
      <c r="J524" s="27">
        <v>-5000.12</v>
      </c>
      <c r="K524" s="27">
        <f>SUM(H524-J524)</f>
        <v>18333.57</v>
      </c>
      <c r="L524" s="28">
        <v>41892</v>
      </c>
      <c r="M524" s="28">
        <v>42373</v>
      </c>
      <c r="N524" s="37">
        <f>M524-L524</f>
        <v>481</v>
      </c>
      <c r="O524" s="38">
        <f>K524/N524</f>
        <v>38.115530145530144</v>
      </c>
    </row>
    <row r="525" spans="1:15" x14ac:dyDescent="0.25">
      <c r="A525" s="35">
        <v>2016</v>
      </c>
      <c r="B525" s="26" t="str">
        <f>IF(AND($F525&gt;='2016 Overview'!$B$18,$F525&lt;='2016 Overview'!$C$18),'2016 Overview'!$A$18,IF(AND($F525&gt;='2016 Overview'!$B$17,$F525&lt;='2016 Overview'!$C$17),'2016 Overview'!$A$17, IF(AND($F525&gt;='2016 Overview'!$B$16,$F525&lt;='2016 Overview'!$C$16),'2016 Overview'!$A$16, IF(AND($F525&gt;='2016 Overview'!$B$15,$F525&lt;='2016 Overview'!$C$15),'2016 Overview'!$A$15, IF(AND($F525&gt;='2016 Overview'!$B$14,$F525&lt;='2016 Overview'!$C$14),'2016 Overview'!$A$14, IF(AND($F525&gt;='2016 Overview'!$B$13,$F525&lt;='2016 Overview'!$C$13),'2016 Overview'!$A$13, IF(AND($F525&gt;='2016 Overview'!$B$12,$F525&lt;='2016 Overview'!$C$12),'2016 Overview'!$A$12,IF(AND($F525&gt;='2016 Overview'!$B$11,$F525&lt;='2016 Overview'!$C$11),'2016 Overview'!$A$11,IF(AND($F525&gt;='2016 Overview'!$B$10,$F525&lt;='2016 Overview'!$C$10),'2016 Overview'!$A$10,IF(AND($F525&gt;='2016 Overview'!$B$9,$F525&lt;='2016 Overview'!$C$9),'2016 Overview'!$A$9,IF(AND($F525&gt;='2016 Overview'!$B$8,$F525&lt;='2016 Overview'!$C$8),'2016 Overview'!$A$7,IF(AND($F525&gt;='2016 Overview'!$B$7,$F525&lt;='2016 Overview'!$C$7),'2016 Overview'!$A$7,IF(AND($F525&gt;='2016 Overview'!$B$6,$F525&lt;='2016 Overview'!$C$6),'2016 Overview'!$A$6,IF(AND($F525&gt;='2016 Overview'!$B$5,$F525&lt;='2016 Overview'!$C$5),'2016 Overview'!$A$5,))))))))))))))</f>
        <v>M</v>
      </c>
      <c r="C525" s="35" t="s">
        <v>148</v>
      </c>
      <c r="D525" s="26"/>
      <c r="E525" s="35" t="s">
        <v>146</v>
      </c>
      <c r="F525" s="27">
        <v>21500</v>
      </c>
      <c r="G525" s="36">
        <f>H525/F525</f>
        <v>0.33333302325581393</v>
      </c>
      <c r="H525" s="27">
        <v>7166.66</v>
      </c>
      <c r="I525" s="27"/>
      <c r="J525" s="27">
        <v>-598.54999999999995</v>
      </c>
      <c r="K525" s="27">
        <f>SUM(H525-J525)</f>
        <v>7765.21</v>
      </c>
      <c r="L525" s="28">
        <v>41915</v>
      </c>
      <c r="M525" s="28">
        <v>42376</v>
      </c>
      <c r="N525" s="37">
        <f>M525-L525</f>
        <v>461</v>
      </c>
      <c r="O525" s="38">
        <f>K525/N525</f>
        <v>16.844273318872016</v>
      </c>
    </row>
    <row r="526" spans="1:15" x14ac:dyDescent="0.25">
      <c r="A526" s="35">
        <v>2016</v>
      </c>
      <c r="B526" s="26" t="str">
        <f>IF(AND($F526&gt;='2016 Overview'!$B$18,$F526&lt;='2016 Overview'!$C$18),'2016 Overview'!$A$18,IF(AND($F526&gt;='2016 Overview'!$B$17,$F526&lt;='2016 Overview'!$C$17),'2016 Overview'!$A$17, IF(AND($F526&gt;='2016 Overview'!$B$16,$F526&lt;='2016 Overview'!$C$16),'2016 Overview'!$A$16, IF(AND($F526&gt;='2016 Overview'!$B$15,$F526&lt;='2016 Overview'!$C$15),'2016 Overview'!$A$15, IF(AND($F526&gt;='2016 Overview'!$B$14,$F526&lt;='2016 Overview'!$C$14),'2016 Overview'!$A$14, IF(AND($F526&gt;='2016 Overview'!$B$13,$F526&lt;='2016 Overview'!$C$13),'2016 Overview'!$A$13, IF(AND($F526&gt;='2016 Overview'!$B$12,$F526&lt;='2016 Overview'!$C$12),'2016 Overview'!$A$12,IF(AND($F526&gt;='2016 Overview'!$B$11,$F526&lt;='2016 Overview'!$C$11),'2016 Overview'!$A$11,IF(AND($F526&gt;='2016 Overview'!$B$10,$F526&lt;='2016 Overview'!$C$10),'2016 Overview'!$A$10,IF(AND($F526&gt;='2016 Overview'!$B$9,$F526&lt;='2016 Overview'!$C$9),'2016 Overview'!$A$9,IF(AND($F526&gt;='2016 Overview'!$B$8,$F526&lt;='2016 Overview'!$C$8),'2016 Overview'!$A$7,IF(AND($F526&gt;='2016 Overview'!$B$7,$F526&lt;='2016 Overview'!$C$7),'2016 Overview'!$A$7,IF(AND($F526&gt;='2016 Overview'!$B$6,$F526&lt;='2016 Overview'!$C$6),'2016 Overview'!$A$6,IF(AND($F526&gt;='2016 Overview'!$B$5,$F526&lt;='2016 Overview'!$C$5),'2016 Overview'!$A$5,))))))))))))))</f>
        <v>I</v>
      </c>
      <c r="C526" s="35" t="s">
        <v>148</v>
      </c>
      <c r="D526" s="51" t="s">
        <v>38</v>
      </c>
      <c r="E526" s="35" t="s">
        <v>146</v>
      </c>
      <c r="F526" s="27">
        <f>H526*3</f>
        <v>104401.26000000001</v>
      </c>
      <c r="G526" s="36">
        <f>H526/F526</f>
        <v>0.33333333333333337</v>
      </c>
      <c r="H526" s="27">
        <f>I526+K526</f>
        <v>34800.420000000006</v>
      </c>
      <c r="I526" s="27">
        <f>K526*2</f>
        <v>23200.280000000002</v>
      </c>
      <c r="J526" s="27"/>
      <c r="K526" s="27">
        <f>370.37+11229.77</f>
        <v>11600.140000000001</v>
      </c>
      <c r="L526" s="28" t="s">
        <v>105</v>
      </c>
      <c r="M526" s="28" t="s">
        <v>106</v>
      </c>
      <c r="N526" s="37">
        <f>M526-L526</f>
        <v>224</v>
      </c>
      <c r="O526" s="38">
        <f>K526/N526</f>
        <v>51.786339285714291</v>
      </c>
    </row>
    <row r="527" spans="1:15" x14ac:dyDescent="0.25">
      <c r="A527" s="35">
        <v>2016</v>
      </c>
      <c r="B527" s="26" t="str">
        <f>IF(AND($F527&gt;='2016 Overview'!$B$18,$F527&lt;='2016 Overview'!$C$18),'2016 Overview'!$A$18,IF(AND($F527&gt;='2016 Overview'!$B$17,$F527&lt;='2016 Overview'!$C$17),'2016 Overview'!$A$17, IF(AND($F527&gt;='2016 Overview'!$B$16,$F527&lt;='2016 Overview'!$C$16),'2016 Overview'!$A$16, IF(AND($F527&gt;='2016 Overview'!$B$15,$F527&lt;='2016 Overview'!$C$15),'2016 Overview'!$A$15, IF(AND($F527&gt;='2016 Overview'!$B$14,$F527&lt;='2016 Overview'!$C$14),'2016 Overview'!$A$14, IF(AND($F527&gt;='2016 Overview'!$B$13,$F527&lt;='2016 Overview'!$C$13),'2016 Overview'!$A$13, IF(AND($F527&gt;='2016 Overview'!$B$12,$F527&lt;='2016 Overview'!$C$12),'2016 Overview'!$A$12,IF(AND($F527&gt;='2016 Overview'!$B$11,$F527&lt;='2016 Overview'!$C$11),'2016 Overview'!$A$11,IF(AND($F527&gt;='2016 Overview'!$B$10,$F527&lt;='2016 Overview'!$C$10),'2016 Overview'!$A$10,IF(AND($F527&gt;='2016 Overview'!$B$9,$F527&lt;='2016 Overview'!$C$9),'2016 Overview'!$A$9,IF(AND($F527&gt;='2016 Overview'!$B$8,$F527&lt;='2016 Overview'!$C$8),'2016 Overview'!$A$7,IF(AND($F527&gt;='2016 Overview'!$B$7,$F527&lt;='2016 Overview'!$C$7),'2016 Overview'!$A$7,IF(AND($F527&gt;='2016 Overview'!$B$6,$F527&lt;='2016 Overview'!$C$6),'2016 Overview'!$A$6,IF(AND($F527&gt;='2016 Overview'!$B$5,$F527&lt;='2016 Overview'!$C$5),'2016 Overview'!$A$5,))))))))))))))</f>
        <v>M</v>
      </c>
      <c r="C527" s="35" t="s">
        <v>148</v>
      </c>
      <c r="D527" s="26"/>
      <c r="E527" s="35" t="s">
        <v>146</v>
      </c>
      <c r="F527" s="27">
        <v>15000</v>
      </c>
      <c r="G527" s="36">
        <f>H527/F527</f>
        <v>0.33333333333333331</v>
      </c>
      <c r="H527" s="27">
        <v>5000</v>
      </c>
      <c r="I527" s="27"/>
      <c r="J527" s="27">
        <v>-3333.33</v>
      </c>
      <c r="K527" s="27">
        <f>SUM(H527-J527)</f>
        <v>8333.33</v>
      </c>
      <c r="L527" s="28">
        <v>40763</v>
      </c>
      <c r="M527" s="28">
        <v>42377</v>
      </c>
      <c r="N527" s="37">
        <f>M527-L527</f>
        <v>1614</v>
      </c>
      <c r="O527" s="38">
        <f>K527/N527</f>
        <v>5.1631536555142503</v>
      </c>
    </row>
    <row r="528" spans="1:15" x14ac:dyDescent="0.25">
      <c r="A528" s="35">
        <v>2016</v>
      </c>
      <c r="B528" s="26" t="str">
        <f>IF(AND($F528&gt;='2016 Overview'!$B$18,$F528&lt;='2016 Overview'!$C$18),'2016 Overview'!$A$18,IF(AND($F528&gt;='2016 Overview'!$B$17,$F528&lt;='2016 Overview'!$C$17),'2016 Overview'!$A$17, IF(AND($F528&gt;='2016 Overview'!$B$16,$F528&lt;='2016 Overview'!$C$16),'2016 Overview'!$A$16, IF(AND($F528&gt;='2016 Overview'!$B$15,$F528&lt;='2016 Overview'!$C$15),'2016 Overview'!$A$15, IF(AND($F528&gt;='2016 Overview'!$B$14,$F528&lt;='2016 Overview'!$C$14),'2016 Overview'!$A$14, IF(AND($F528&gt;='2016 Overview'!$B$13,$F528&lt;='2016 Overview'!$C$13),'2016 Overview'!$A$13, IF(AND($F528&gt;='2016 Overview'!$B$12,$F528&lt;='2016 Overview'!$C$12),'2016 Overview'!$A$12,IF(AND($F528&gt;='2016 Overview'!$B$11,$F528&lt;='2016 Overview'!$C$11),'2016 Overview'!$A$11,IF(AND($F528&gt;='2016 Overview'!$B$10,$F528&lt;='2016 Overview'!$C$10),'2016 Overview'!$A$10,IF(AND($F528&gt;='2016 Overview'!$B$9,$F528&lt;='2016 Overview'!$C$9),'2016 Overview'!$A$9,IF(AND($F528&gt;='2016 Overview'!$B$8,$F528&lt;='2016 Overview'!$C$8),'2016 Overview'!$A$7,IF(AND($F528&gt;='2016 Overview'!$B$7,$F528&lt;='2016 Overview'!$C$7),'2016 Overview'!$A$7,IF(AND($F528&gt;='2016 Overview'!$B$6,$F528&lt;='2016 Overview'!$C$6),'2016 Overview'!$A$6,IF(AND($F528&gt;='2016 Overview'!$B$5,$F528&lt;='2016 Overview'!$C$5),'2016 Overview'!$A$5,))))))))))))))</f>
        <v>L</v>
      </c>
      <c r="C528" s="35" t="s">
        <v>148</v>
      </c>
      <c r="D528" s="26"/>
      <c r="E528" s="35" t="s">
        <v>146</v>
      </c>
      <c r="F528" s="27">
        <v>47500</v>
      </c>
      <c r="G528" s="36">
        <f>H528/F528</f>
        <v>0.33333326315789474</v>
      </c>
      <c r="H528" s="27">
        <v>15833.33</v>
      </c>
      <c r="I528" s="27"/>
      <c r="J528" s="27">
        <v>-2000</v>
      </c>
      <c r="K528" s="27">
        <f>SUM(H528-J528)</f>
        <v>17833.330000000002</v>
      </c>
      <c r="L528" s="28">
        <v>41586</v>
      </c>
      <c r="M528" s="28">
        <v>42384</v>
      </c>
      <c r="N528" s="37">
        <f>M528-L528</f>
        <v>798</v>
      </c>
      <c r="O528" s="38">
        <f>K528/N528</f>
        <v>22.347531328320805</v>
      </c>
    </row>
    <row r="529" spans="1:15" x14ac:dyDescent="0.25">
      <c r="A529" s="35">
        <v>2016</v>
      </c>
      <c r="B529" s="26" t="str">
        <f>IF(AND($F529&gt;='2016 Overview'!$B$18,$F529&lt;='2016 Overview'!$C$18),'2016 Overview'!$A$18,IF(AND($F529&gt;='2016 Overview'!$B$17,$F529&lt;='2016 Overview'!$C$17),'2016 Overview'!$A$17, IF(AND($F529&gt;='2016 Overview'!$B$16,$F529&lt;='2016 Overview'!$C$16),'2016 Overview'!$A$16, IF(AND($F529&gt;='2016 Overview'!$B$15,$F529&lt;='2016 Overview'!$C$15),'2016 Overview'!$A$15, IF(AND($F529&gt;='2016 Overview'!$B$14,$F529&lt;='2016 Overview'!$C$14),'2016 Overview'!$A$14, IF(AND($F529&gt;='2016 Overview'!$B$13,$F529&lt;='2016 Overview'!$C$13),'2016 Overview'!$A$13, IF(AND($F529&gt;='2016 Overview'!$B$12,$F529&lt;='2016 Overview'!$C$12),'2016 Overview'!$A$12,IF(AND($F529&gt;='2016 Overview'!$B$11,$F529&lt;='2016 Overview'!$C$11),'2016 Overview'!$A$11,IF(AND($F529&gt;='2016 Overview'!$B$10,$F529&lt;='2016 Overview'!$C$10),'2016 Overview'!$A$10,IF(AND($F529&gt;='2016 Overview'!$B$9,$F529&lt;='2016 Overview'!$C$9),'2016 Overview'!$A$9,IF(AND($F529&gt;='2016 Overview'!$B$8,$F529&lt;='2016 Overview'!$C$8),'2016 Overview'!$A$7,IF(AND($F529&gt;='2016 Overview'!$B$7,$F529&lt;='2016 Overview'!$C$7),'2016 Overview'!$A$7,IF(AND($F529&gt;='2016 Overview'!$B$6,$F529&lt;='2016 Overview'!$C$6),'2016 Overview'!$A$6,IF(AND($F529&gt;='2016 Overview'!$B$5,$F529&lt;='2016 Overview'!$C$5),'2016 Overview'!$A$5,))))))))))))))</f>
        <v>L</v>
      </c>
      <c r="C529" s="35" t="s">
        <v>148</v>
      </c>
      <c r="D529" s="26"/>
      <c r="E529" s="35" t="s">
        <v>146</v>
      </c>
      <c r="F529" s="27">
        <v>42000</v>
      </c>
      <c r="G529" s="36">
        <f>H529/F529</f>
        <v>0.33333333333333331</v>
      </c>
      <c r="H529" s="27">
        <v>14000</v>
      </c>
      <c r="I529" s="27"/>
      <c r="J529" s="27">
        <v>0</v>
      </c>
      <c r="K529" s="27">
        <f>SUM(H529-J529)</f>
        <v>14000</v>
      </c>
      <c r="L529" s="28">
        <v>41872</v>
      </c>
      <c r="M529" s="28">
        <v>42389</v>
      </c>
      <c r="N529" s="37">
        <f>M529-L529</f>
        <v>517</v>
      </c>
      <c r="O529" s="38">
        <f>K529/N529</f>
        <v>27.079303675048354</v>
      </c>
    </row>
    <row r="530" spans="1:15" x14ac:dyDescent="0.25">
      <c r="A530" s="35">
        <v>2016</v>
      </c>
      <c r="B530" s="26" t="str">
        <f>IF(AND($F530&gt;='2016 Overview'!$B$18,$F530&lt;='2016 Overview'!$C$18),'2016 Overview'!$A$18,IF(AND($F530&gt;='2016 Overview'!$B$17,$F530&lt;='2016 Overview'!$C$17),'2016 Overview'!$A$17, IF(AND($F530&gt;='2016 Overview'!$B$16,$F530&lt;='2016 Overview'!$C$16),'2016 Overview'!$A$16, IF(AND($F530&gt;='2016 Overview'!$B$15,$F530&lt;='2016 Overview'!$C$15),'2016 Overview'!$A$15, IF(AND($F530&gt;='2016 Overview'!$B$14,$F530&lt;='2016 Overview'!$C$14),'2016 Overview'!$A$14, IF(AND($F530&gt;='2016 Overview'!$B$13,$F530&lt;='2016 Overview'!$C$13),'2016 Overview'!$A$13, IF(AND($F530&gt;='2016 Overview'!$B$12,$F530&lt;='2016 Overview'!$C$12),'2016 Overview'!$A$12,IF(AND($F530&gt;='2016 Overview'!$B$11,$F530&lt;='2016 Overview'!$C$11),'2016 Overview'!$A$11,IF(AND($F530&gt;='2016 Overview'!$B$10,$F530&lt;='2016 Overview'!$C$10),'2016 Overview'!$A$10,IF(AND($F530&gt;='2016 Overview'!$B$9,$F530&lt;='2016 Overview'!$C$9),'2016 Overview'!$A$9,IF(AND($F530&gt;='2016 Overview'!$B$8,$F530&lt;='2016 Overview'!$C$8),'2016 Overview'!$A$7,IF(AND($F530&gt;='2016 Overview'!$B$7,$F530&lt;='2016 Overview'!$C$7),'2016 Overview'!$A$7,IF(AND($F530&gt;='2016 Overview'!$B$6,$F530&lt;='2016 Overview'!$C$6),'2016 Overview'!$A$6,IF(AND($F530&gt;='2016 Overview'!$B$5,$F530&lt;='2016 Overview'!$C$5),'2016 Overview'!$A$5,))))))))))))))</f>
        <v>J</v>
      </c>
      <c r="C530" s="35" t="s">
        <v>148</v>
      </c>
      <c r="D530" s="26"/>
      <c r="E530" s="35" t="s">
        <v>146</v>
      </c>
      <c r="F530" s="27">
        <v>99000</v>
      </c>
      <c r="G530" s="36">
        <f>H530/F530</f>
        <v>0.33333333333333331</v>
      </c>
      <c r="H530" s="27">
        <v>33000</v>
      </c>
      <c r="I530" s="27"/>
      <c r="J530" s="27">
        <v>0</v>
      </c>
      <c r="K530" s="27">
        <f>SUM(H530-J530)</f>
        <v>33000</v>
      </c>
      <c r="L530" s="28">
        <v>41830</v>
      </c>
      <c r="M530" s="28">
        <v>42391</v>
      </c>
      <c r="N530" s="37">
        <f>M530-L530</f>
        <v>561</v>
      </c>
      <c r="O530" s="38">
        <f>K530/N530</f>
        <v>58.823529411764703</v>
      </c>
    </row>
    <row r="531" spans="1:15" x14ac:dyDescent="0.25">
      <c r="A531" s="35">
        <v>2016</v>
      </c>
      <c r="B531" s="26" t="str">
        <f>IF(AND($F531&gt;='2016 Overview'!$B$18,$F531&lt;='2016 Overview'!$C$18),'2016 Overview'!$A$18,IF(AND($F531&gt;='2016 Overview'!$B$17,$F531&lt;='2016 Overview'!$C$17),'2016 Overview'!$A$17, IF(AND($F531&gt;='2016 Overview'!$B$16,$F531&lt;='2016 Overview'!$C$16),'2016 Overview'!$A$16, IF(AND($F531&gt;='2016 Overview'!$B$15,$F531&lt;='2016 Overview'!$C$15),'2016 Overview'!$A$15, IF(AND($F531&gt;='2016 Overview'!$B$14,$F531&lt;='2016 Overview'!$C$14),'2016 Overview'!$A$14, IF(AND($F531&gt;='2016 Overview'!$B$13,$F531&lt;='2016 Overview'!$C$13),'2016 Overview'!$A$13, IF(AND($F531&gt;='2016 Overview'!$B$12,$F531&lt;='2016 Overview'!$C$12),'2016 Overview'!$A$12,IF(AND($F531&gt;='2016 Overview'!$B$11,$F531&lt;='2016 Overview'!$C$11),'2016 Overview'!$A$11,IF(AND($F531&gt;='2016 Overview'!$B$10,$F531&lt;='2016 Overview'!$C$10),'2016 Overview'!$A$10,IF(AND($F531&gt;='2016 Overview'!$B$9,$F531&lt;='2016 Overview'!$C$9),'2016 Overview'!$A$9,IF(AND($F531&gt;='2016 Overview'!$B$8,$F531&lt;='2016 Overview'!$C$8),'2016 Overview'!$A$7,IF(AND($F531&gt;='2016 Overview'!$B$7,$F531&lt;='2016 Overview'!$C$7),'2016 Overview'!$A$7,IF(AND($F531&gt;='2016 Overview'!$B$6,$F531&lt;='2016 Overview'!$C$6),'2016 Overview'!$A$6,IF(AND($F531&gt;='2016 Overview'!$B$5,$F531&lt;='2016 Overview'!$C$5),'2016 Overview'!$A$5,))))))))))))))</f>
        <v>D</v>
      </c>
      <c r="C531" s="35" t="s">
        <v>148</v>
      </c>
      <c r="D531" s="26"/>
      <c r="E531" s="35" t="s">
        <v>146</v>
      </c>
      <c r="F531" s="27">
        <v>1210000</v>
      </c>
      <c r="G531" s="36">
        <f>H531/F531</f>
        <v>0.33057851239669422</v>
      </c>
      <c r="H531" s="27">
        <v>400000</v>
      </c>
      <c r="I531" s="27"/>
      <c r="J531" s="27">
        <v>0</v>
      </c>
      <c r="K531" s="27">
        <v>400000</v>
      </c>
      <c r="L531" s="28">
        <v>41946</v>
      </c>
      <c r="M531" s="28">
        <v>42395</v>
      </c>
      <c r="N531" s="37">
        <f>M531-L531</f>
        <v>449</v>
      </c>
      <c r="O531" s="38">
        <f>K531/N531</f>
        <v>890.86859688195989</v>
      </c>
    </row>
    <row r="532" spans="1:15" x14ac:dyDescent="0.25">
      <c r="A532" s="35">
        <v>2016</v>
      </c>
      <c r="B532" s="26" t="str">
        <f>IF(AND($F532&gt;='2016 Overview'!$B$18,$F532&lt;='2016 Overview'!$C$18),'2016 Overview'!$A$18,IF(AND($F532&gt;='2016 Overview'!$B$17,$F532&lt;='2016 Overview'!$C$17),'2016 Overview'!$A$17, IF(AND($F532&gt;='2016 Overview'!$B$16,$F532&lt;='2016 Overview'!$C$16),'2016 Overview'!$A$16, IF(AND($F532&gt;='2016 Overview'!$B$15,$F532&lt;='2016 Overview'!$C$15),'2016 Overview'!$A$15, IF(AND($F532&gt;='2016 Overview'!$B$14,$F532&lt;='2016 Overview'!$C$14),'2016 Overview'!$A$14, IF(AND($F532&gt;='2016 Overview'!$B$13,$F532&lt;='2016 Overview'!$C$13),'2016 Overview'!$A$13, IF(AND($F532&gt;='2016 Overview'!$B$12,$F532&lt;='2016 Overview'!$C$12),'2016 Overview'!$A$12,IF(AND($F532&gt;='2016 Overview'!$B$11,$F532&lt;='2016 Overview'!$C$11),'2016 Overview'!$A$11,IF(AND($F532&gt;='2016 Overview'!$B$10,$F532&lt;='2016 Overview'!$C$10),'2016 Overview'!$A$10,IF(AND($F532&gt;='2016 Overview'!$B$9,$F532&lt;='2016 Overview'!$C$9),'2016 Overview'!$A$9,IF(AND($F532&gt;='2016 Overview'!$B$8,$F532&lt;='2016 Overview'!$C$8),'2016 Overview'!$A$7,IF(AND($F532&gt;='2016 Overview'!$B$7,$F532&lt;='2016 Overview'!$C$7),'2016 Overview'!$A$7,IF(AND($F532&gt;='2016 Overview'!$B$6,$F532&lt;='2016 Overview'!$C$6),'2016 Overview'!$A$6,IF(AND($F532&gt;='2016 Overview'!$B$5,$F532&lt;='2016 Overview'!$C$5),'2016 Overview'!$A$5,))))))))))))))</f>
        <v>I</v>
      </c>
      <c r="C532" s="35" t="s">
        <v>148</v>
      </c>
      <c r="D532" s="26"/>
      <c r="E532" s="35" t="s">
        <v>146</v>
      </c>
      <c r="F532" s="27">
        <v>150000</v>
      </c>
      <c r="G532" s="36">
        <f>H532/F532</f>
        <v>0.33333333333333331</v>
      </c>
      <c r="H532" s="27">
        <v>50000</v>
      </c>
      <c r="I532" s="27"/>
      <c r="J532" s="27">
        <v>0</v>
      </c>
      <c r="K532" s="27">
        <f>SUM(H532-J532)</f>
        <v>50000</v>
      </c>
      <c r="L532" s="28">
        <v>41800</v>
      </c>
      <c r="M532" s="28">
        <v>42397</v>
      </c>
      <c r="N532" s="37">
        <f>M532-L532</f>
        <v>597</v>
      </c>
      <c r="O532" s="38">
        <f>K532/N532</f>
        <v>83.752093802345058</v>
      </c>
    </row>
    <row r="533" spans="1:15" x14ac:dyDescent="0.25">
      <c r="A533" s="35">
        <v>2016</v>
      </c>
      <c r="B533" s="26" t="str">
        <f>IF(AND($F533&gt;='2016 Overview'!$B$18,$F533&lt;='2016 Overview'!$C$18),'2016 Overview'!$A$18,IF(AND($F533&gt;='2016 Overview'!$B$17,$F533&lt;='2016 Overview'!$C$17),'2016 Overview'!$A$17, IF(AND($F533&gt;='2016 Overview'!$B$16,$F533&lt;='2016 Overview'!$C$16),'2016 Overview'!$A$16, IF(AND($F533&gt;='2016 Overview'!$B$15,$F533&lt;='2016 Overview'!$C$15),'2016 Overview'!$A$15, IF(AND($F533&gt;='2016 Overview'!$B$14,$F533&lt;='2016 Overview'!$C$14),'2016 Overview'!$A$14, IF(AND($F533&gt;='2016 Overview'!$B$13,$F533&lt;='2016 Overview'!$C$13),'2016 Overview'!$A$13, IF(AND($F533&gt;='2016 Overview'!$B$12,$F533&lt;='2016 Overview'!$C$12),'2016 Overview'!$A$12,IF(AND($F533&gt;='2016 Overview'!$B$11,$F533&lt;='2016 Overview'!$C$11),'2016 Overview'!$A$11,IF(AND($F533&gt;='2016 Overview'!$B$10,$F533&lt;='2016 Overview'!$C$10),'2016 Overview'!$A$10,IF(AND($F533&gt;='2016 Overview'!$B$9,$F533&lt;='2016 Overview'!$C$9),'2016 Overview'!$A$9,IF(AND($F533&gt;='2016 Overview'!$B$8,$F533&lt;='2016 Overview'!$C$8),'2016 Overview'!$A$7,IF(AND($F533&gt;='2016 Overview'!$B$7,$F533&lt;='2016 Overview'!$C$7),'2016 Overview'!$A$7,IF(AND($F533&gt;='2016 Overview'!$B$6,$F533&lt;='2016 Overview'!$C$6),'2016 Overview'!$A$6,IF(AND($F533&gt;='2016 Overview'!$B$5,$F533&lt;='2016 Overview'!$C$5),'2016 Overview'!$A$5,))))))))))))))</f>
        <v>I</v>
      </c>
      <c r="C533" s="35" t="s">
        <v>148</v>
      </c>
      <c r="D533" s="26"/>
      <c r="E533" s="35" t="s">
        <v>146</v>
      </c>
      <c r="F533" s="27">
        <v>125000</v>
      </c>
      <c r="G533" s="36">
        <f>H533/F533</f>
        <v>0.33333328000000001</v>
      </c>
      <c r="H533" s="27">
        <v>41666.660000000003</v>
      </c>
      <c r="I533" s="27"/>
      <c r="J533" s="27">
        <v>-11666.66</v>
      </c>
      <c r="K533" s="27">
        <f>SUM(H533-J533)</f>
        <v>53333.320000000007</v>
      </c>
      <c r="L533" s="28">
        <v>42010</v>
      </c>
      <c r="M533" s="28">
        <v>42398</v>
      </c>
      <c r="N533" s="37">
        <f>M533-L533</f>
        <v>388</v>
      </c>
      <c r="O533" s="38">
        <f>K533/N533</f>
        <v>137.45701030927836</v>
      </c>
    </row>
    <row r="534" spans="1:15" x14ac:dyDescent="0.25">
      <c r="A534" s="35">
        <v>2016</v>
      </c>
      <c r="B534" s="26" t="str">
        <f>IF(AND($F534&gt;='2016 Overview'!$B$18,$F534&lt;='2016 Overview'!$C$18),'2016 Overview'!$A$18,IF(AND($F534&gt;='2016 Overview'!$B$17,$F534&lt;='2016 Overview'!$C$17),'2016 Overview'!$A$17, IF(AND($F534&gt;='2016 Overview'!$B$16,$F534&lt;='2016 Overview'!$C$16),'2016 Overview'!$A$16, IF(AND($F534&gt;='2016 Overview'!$B$15,$F534&lt;='2016 Overview'!$C$15),'2016 Overview'!$A$15, IF(AND($F534&gt;='2016 Overview'!$B$14,$F534&lt;='2016 Overview'!$C$14),'2016 Overview'!$A$14, IF(AND($F534&gt;='2016 Overview'!$B$13,$F534&lt;='2016 Overview'!$C$13),'2016 Overview'!$A$13, IF(AND($F534&gt;='2016 Overview'!$B$12,$F534&lt;='2016 Overview'!$C$12),'2016 Overview'!$A$12,IF(AND($F534&gt;='2016 Overview'!$B$11,$F534&lt;='2016 Overview'!$C$11),'2016 Overview'!$A$11,IF(AND($F534&gt;='2016 Overview'!$B$10,$F534&lt;='2016 Overview'!$C$10),'2016 Overview'!$A$10,IF(AND($F534&gt;='2016 Overview'!$B$9,$F534&lt;='2016 Overview'!$C$9),'2016 Overview'!$A$9,IF(AND($F534&gt;='2016 Overview'!$B$8,$F534&lt;='2016 Overview'!$C$8),'2016 Overview'!$A$7,IF(AND($F534&gt;='2016 Overview'!$B$7,$F534&lt;='2016 Overview'!$C$7),'2016 Overview'!$A$7,IF(AND($F534&gt;='2016 Overview'!$B$6,$F534&lt;='2016 Overview'!$C$6),'2016 Overview'!$A$6,IF(AND($F534&gt;='2016 Overview'!$B$5,$F534&lt;='2016 Overview'!$C$5),'2016 Overview'!$A$5,))))))))))))))</f>
        <v>M</v>
      </c>
      <c r="C534" s="35" t="s">
        <v>148</v>
      </c>
      <c r="D534" s="26"/>
      <c r="E534" s="35" t="s">
        <v>146</v>
      </c>
      <c r="F534" s="27">
        <v>20000</v>
      </c>
      <c r="G534" s="36">
        <f>H534/F534</f>
        <v>0.33333299999999999</v>
      </c>
      <c r="H534" s="27">
        <v>6666.66</v>
      </c>
      <c r="I534" s="27"/>
      <c r="J534" s="27">
        <v>-500</v>
      </c>
      <c r="K534" s="27">
        <f>SUM(H534-J534)</f>
        <v>7166.66</v>
      </c>
      <c r="L534" s="28">
        <v>41688</v>
      </c>
      <c r="M534" s="28">
        <v>42398</v>
      </c>
      <c r="N534" s="37">
        <f>M534-L534</f>
        <v>710</v>
      </c>
      <c r="O534" s="38">
        <f>K534/N534</f>
        <v>10.093887323943662</v>
      </c>
    </row>
    <row r="535" spans="1:15" x14ac:dyDescent="0.25">
      <c r="A535" s="35">
        <v>2016</v>
      </c>
      <c r="B535" s="26" t="str">
        <f>IF(AND($F535&gt;='2016 Overview'!$B$18,$F535&lt;='2016 Overview'!$C$18),'2016 Overview'!$A$18,IF(AND($F535&gt;='2016 Overview'!$B$17,$F535&lt;='2016 Overview'!$C$17),'2016 Overview'!$A$17, IF(AND($F535&gt;='2016 Overview'!$B$16,$F535&lt;='2016 Overview'!$C$16),'2016 Overview'!$A$16, IF(AND($F535&gt;='2016 Overview'!$B$15,$F535&lt;='2016 Overview'!$C$15),'2016 Overview'!$A$15, IF(AND($F535&gt;='2016 Overview'!$B$14,$F535&lt;='2016 Overview'!$C$14),'2016 Overview'!$A$14, IF(AND($F535&gt;='2016 Overview'!$B$13,$F535&lt;='2016 Overview'!$C$13),'2016 Overview'!$A$13, IF(AND($F535&gt;='2016 Overview'!$B$12,$F535&lt;='2016 Overview'!$C$12),'2016 Overview'!$A$12,IF(AND($F535&gt;='2016 Overview'!$B$11,$F535&lt;='2016 Overview'!$C$11),'2016 Overview'!$A$11,IF(AND($F535&gt;='2016 Overview'!$B$10,$F535&lt;='2016 Overview'!$C$10),'2016 Overview'!$A$10,IF(AND($F535&gt;='2016 Overview'!$B$9,$F535&lt;='2016 Overview'!$C$9),'2016 Overview'!$A$9,IF(AND($F535&gt;='2016 Overview'!$B$8,$F535&lt;='2016 Overview'!$C$8),'2016 Overview'!$A$7,IF(AND($F535&gt;='2016 Overview'!$B$7,$F535&lt;='2016 Overview'!$C$7),'2016 Overview'!$A$7,IF(AND($F535&gt;='2016 Overview'!$B$6,$F535&lt;='2016 Overview'!$C$6),'2016 Overview'!$A$6,IF(AND($F535&gt;='2016 Overview'!$B$5,$F535&lt;='2016 Overview'!$C$5),'2016 Overview'!$A$5,))))))))))))))</f>
        <v>I</v>
      </c>
      <c r="C535" s="35" t="s">
        <v>148</v>
      </c>
      <c r="D535" s="26"/>
      <c r="E535" s="35" t="s">
        <v>146</v>
      </c>
      <c r="F535" s="27">
        <v>100000</v>
      </c>
      <c r="G535" s="36">
        <f>H535/F535</f>
        <v>0.3333333</v>
      </c>
      <c r="H535" s="27">
        <v>33333.33</v>
      </c>
      <c r="I535" s="27"/>
      <c r="J535" s="27">
        <v>0</v>
      </c>
      <c r="K535" s="27">
        <f>SUM(H535-J535)</f>
        <v>33333.33</v>
      </c>
      <c r="L535" s="28">
        <v>42053</v>
      </c>
      <c r="M535" s="28">
        <v>42401</v>
      </c>
      <c r="N535" s="37">
        <f>M535-L535</f>
        <v>348</v>
      </c>
      <c r="O535" s="38">
        <f>K535/N535</f>
        <v>95.78543103448277</v>
      </c>
    </row>
    <row r="536" spans="1:15" x14ac:dyDescent="0.25">
      <c r="A536" s="35">
        <v>2016</v>
      </c>
      <c r="B536" s="26" t="str">
        <f>IF(AND($F536&gt;='2016 Overview'!$B$18,$F536&lt;='2016 Overview'!$C$18),'2016 Overview'!$A$18,IF(AND($F536&gt;='2016 Overview'!$B$17,$F536&lt;='2016 Overview'!$C$17),'2016 Overview'!$A$17, IF(AND($F536&gt;='2016 Overview'!$B$16,$F536&lt;='2016 Overview'!$C$16),'2016 Overview'!$A$16, IF(AND($F536&gt;='2016 Overview'!$B$15,$F536&lt;='2016 Overview'!$C$15),'2016 Overview'!$A$15, IF(AND($F536&gt;='2016 Overview'!$B$14,$F536&lt;='2016 Overview'!$C$14),'2016 Overview'!$A$14, IF(AND($F536&gt;='2016 Overview'!$B$13,$F536&lt;='2016 Overview'!$C$13),'2016 Overview'!$A$13, IF(AND($F536&gt;='2016 Overview'!$B$12,$F536&lt;='2016 Overview'!$C$12),'2016 Overview'!$A$12,IF(AND($F536&gt;='2016 Overview'!$B$11,$F536&lt;='2016 Overview'!$C$11),'2016 Overview'!$A$11,IF(AND($F536&gt;='2016 Overview'!$B$10,$F536&lt;='2016 Overview'!$C$10),'2016 Overview'!$A$10,IF(AND($F536&gt;='2016 Overview'!$B$9,$F536&lt;='2016 Overview'!$C$9),'2016 Overview'!$A$9,IF(AND($F536&gt;='2016 Overview'!$B$8,$F536&lt;='2016 Overview'!$C$8),'2016 Overview'!$A$7,IF(AND($F536&gt;='2016 Overview'!$B$7,$F536&lt;='2016 Overview'!$C$7),'2016 Overview'!$A$7,IF(AND($F536&gt;='2016 Overview'!$B$6,$F536&lt;='2016 Overview'!$C$6),'2016 Overview'!$A$6,IF(AND($F536&gt;='2016 Overview'!$B$5,$F536&lt;='2016 Overview'!$C$5),'2016 Overview'!$A$5,))))))))))))))</f>
        <v>L</v>
      </c>
      <c r="C536" s="35" t="s">
        <v>148</v>
      </c>
      <c r="D536" s="51" t="s">
        <v>38</v>
      </c>
      <c r="E536" s="35" t="s">
        <v>146</v>
      </c>
      <c r="F536" s="27">
        <f>H536*3</f>
        <v>25000.02</v>
      </c>
      <c r="G536" s="36">
        <f>H536/F536</f>
        <v>0.33333333333333331</v>
      </c>
      <c r="H536" s="27">
        <f>I536+K536</f>
        <v>8333.34</v>
      </c>
      <c r="I536" s="27">
        <f>K536*2</f>
        <v>5555.56</v>
      </c>
      <c r="J536" s="27"/>
      <c r="K536" s="27">
        <v>2777.78</v>
      </c>
      <c r="L536" s="28" t="s">
        <v>93</v>
      </c>
      <c r="M536" s="28" t="s">
        <v>45</v>
      </c>
      <c r="N536" s="37">
        <f>M536-L536</f>
        <v>267</v>
      </c>
      <c r="O536" s="38">
        <f>K536/N536</f>
        <v>10.40367041198502</v>
      </c>
    </row>
    <row r="537" spans="1:15" x14ac:dyDescent="0.25">
      <c r="A537" s="35">
        <v>2016</v>
      </c>
      <c r="B537" s="26" t="str">
        <f>IF(AND($F537&gt;='2016 Overview'!$B$18,$F537&lt;='2016 Overview'!$C$18),'2016 Overview'!$A$18,IF(AND($F537&gt;='2016 Overview'!$B$17,$F537&lt;='2016 Overview'!$C$17),'2016 Overview'!$A$17, IF(AND($F537&gt;='2016 Overview'!$B$16,$F537&lt;='2016 Overview'!$C$16),'2016 Overview'!$A$16, IF(AND($F537&gt;='2016 Overview'!$B$15,$F537&lt;='2016 Overview'!$C$15),'2016 Overview'!$A$15, IF(AND($F537&gt;='2016 Overview'!$B$14,$F537&lt;='2016 Overview'!$C$14),'2016 Overview'!$A$14, IF(AND($F537&gt;='2016 Overview'!$B$13,$F537&lt;='2016 Overview'!$C$13),'2016 Overview'!$A$13, IF(AND($F537&gt;='2016 Overview'!$B$12,$F537&lt;='2016 Overview'!$C$12),'2016 Overview'!$A$12,IF(AND($F537&gt;='2016 Overview'!$B$11,$F537&lt;='2016 Overview'!$C$11),'2016 Overview'!$A$11,IF(AND($F537&gt;='2016 Overview'!$B$10,$F537&lt;='2016 Overview'!$C$10),'2016 Overview'!$A$10,IF(AND($F537&gt;='2016 Overview'!$B$9,$F537&lt;='2016 Overview'!$C$9),'2016 Overview'!$A$9,IF(AND($F537&gt;='2016 Overview'!$B$8,$F537&lt;='2016 Overview'!$C$8),'2016 Overview'!$A$7,IF(AND($F537&gt;='2016 Overview'!$B$7,$F537&lt;='2016 Overview'!$C$7),'2016 Overview'!$A$7,IF(AND($F537&gt;='2016 Overview'!$B$6,$F537&lt;='2016 Overview'!$C$6),'2016 Overview'!$A$6,IF(AND($F537&gt;='2016 Overview'!$B$5,$F537&lt;='2016 Overview'!$C$5),'2016 Overview'!$A$5,))))))))))))))</f>
        <v>N</v>
      </c>
      <c r="C537" s="35" t="s">
        <v>148</v>
      </c>
      <c r="D537" s="51" t="s">
        <v>38</v>
      </c>
      <c r="E537" s="35" t="s">
        <v>146</v>
      </c>
      <c r="F537" s="27">
        <f>H537*3</f>
        <v>8399.9700000000012</v>
      </c>
      <c r="G537" s="36">
        <f>H537/F537</f>
        <v>0.33333333333333331</v>
      </c>
      <c r="H537" s="27">
        <f>I537+K537</f>
        <v>2799.9900000000002</v>
      </c>
      <c r="I537" s="27">
        <f>K537*2</f>
        <v>1866.66</v>
      </c>
      <c r="J537" s="27"/>
      <c r="K537" s="27">
        <v>933.33</v>
      </c>
      <c r="L537" s="28" t="s">
        <v>124</v>
      </c>
      <c r="M537" s="28" t="s">
        <v>45</v>
      </c>
      <c r="N537" s="37">
        <f>M537-L537</f>
        <v>155</v>
      </c>
      <c r="O537" s="38">
        <f>K537/N537</f>
        <v>6.0214838709677423</v>
      </c>
    </row>
    <row r="538" spans="1:15" x14ac:dyDescent="0.25">
      <c r="A538" s="35">
        <v>2016</v>
      </c>
      <c r="B538" s="26" t="str">
        <f>IF(AND($F538&gt;='2016 Overview'!$B$18,$F538&lt;='2016 Overview'!$C$18),'2016 Overview'!$A$18,IF(AND($F538&gt;='2016 Overview'!$B$17,$F538&lt;='2016 Overview'!$C$17),'2016 Overview'!$A$17, IF(AND($F538&gt;='2016 Overview'!$B$16,$F538&lt;='2016 Overview'!$C$16),'2016 Overview'!$A$16, IF(AND($F538&gt;='2016 Overview'!$B$15,$F538&lt;='2016 Overview'!$C$15),'2016 Overview'!$A$15, IF(AND($F538&gt;='2016 Overview'!$B$14,$F538&lt;='2016 Overview'!$C$14),'2016 Overview'!$A$14, IF(AND($F538&gt;='2016 Overview'!$B$13,$F538&lt;='2016 Overview'!$C$13),'2016 Overview'!$A$13, IF(AND($F538&gt;='2016 Overview'!$B$12,$F538&lt;='2016 Overview'!$C$12),'2016 Overview'!$A$12,IF(AND($F538&gt;='2016 Overview'!$B$11,$F538&lt;='2016 Overview'!$C$11),'2016 Overview'!$A$11,IF(AND($F538&gt;='2016 Overview'!$B$10,$F538&lt;='2016 Overview'!$C$10),'2016 Overview'!$A$10,IF(AND($F538&gt;='2016 Overview'!$B$9,$F538&lt;='2016 Overview'!$C$9),'2016 Overview'!$A$9,IF(AND($F538&gt;='2016 Overview'!$B$8,$F538&lt;='2016 Overview'!$C$8),'2016 Overview'!$A$7,IF(AND($F538&gt;='2016 Overview'!$B$7,$F538&lt;='2016 Overview'!$C$7),'2016 Overview'!$A$7,IF(AND($F538&gt;='2016 Overview'!$B$6,$F538&lt;='2016 Overview'!$C$6),'2016 Overview'!$A$6,IF(AND($F538&gt;='2016 Overview'!$B$5,$F538&lt;='2016 Overview'!$C$5),'2016 Overview'!$A$5,))))))))))))))</f>
        <v>M</v>
      </c>
      <c r="C538" s="35" t="s">
        <v>148</v>
      </c>
      <c r="D538" s="51" t="s">
        <v>38</v>
      </c>
      <c r="E538" s="35" t="s">
        <v>146</v>
      </c>
      <c r="F538" s="27">
        <f>H538*3</f>
        <v>15000.03</v>
      </c>
      <c r="G538" s="36">
        <f>H538/F538</f>
        <v>0.33333333333333331</v>
      </c>
      <c r="H538" s="27">
        <f>I538+K538</f>
        <v>5000.01</v>
      </c>
      <c r="I538" s="27">
        <f>K538*2</f>
        <v>3333.34</v>
      </c>
      <c r="J538" s="27"/>
      <c r="K538" s="27">
        <v>1666.67</v>
      </c>
      <c r="L538" s="28" t="s">
        <v>53</v>
      </c>
      <c r="M538" s="28" t="s">
        <v>96</v>
      </c>
      <c r="N538" s="37">
        <f>M538-L538</f>
        <v>217</v>
      </c>
      <c r="O538" s="38">
        <f>K538/N538</f>
        <v>7.6805069124423966</v>
      </c>
    </row>
    <row r="539" spans="1:15" x14ac:dyDescent="0.25">
      <c r="A539" s="35">
        <v>2016</v>
      </c>
      <c r="B539" s="26" t="str">
        <f>IF(AND($F539&gt;='2016 Overview'!$B$18,$F539&lt;='2016 Overview'!$C$18),'2016 Overview'!$A$18,IF(AND($F539&gt;='2016 Overview'!$B$17,$F539&lt;='2016 Overview'!$C$17),'2016 Overview'!$A$17, IF(AND($F539&gt;='2016 Overview'!$B$16,$F539&lt;='2016 Overview'!$C$16),'2016 Overview'!$A$16, IF(AND($F539&gt;='2016 Overview'!$B$15,$F539&lt;='2016 Overview'!$C$15),'2016 Overview'!$A$15, IF(AND($F539&gt;='2016 Overview'!$B$14,$F539&lt;='2016 Overview'!$C$14),'2016 Overview'!$A$14, IF(AND($F539&gt;='2016 Overview'!$B$13,$F539&lt;='2016 Overview'!$C$13),'2016 Overview'!$A$13, IF(AND($F539&gt;='2016 Overview'!$B$12,$F539&lt;='2016 Overview'!$C$12),'2016 Overview'!$A$12,IF(AND($F539&gt;='2016 Overview'!$B$11,$F539&lt;='2016 Overview'!$C$11),'2016 Overview'!$A$11,IF(AND($F539&gt;='2016 Overview'!$B$10,$F539&lt;='2016 Overview'!$C$10),'2016 Overview'!$A$10,IF(AND($F539&gt;='2016 Overview'!$B$9,$F539&lt;='2016 Overview'!$C$9),'2016 Overview'!$A$9,IF(AND($F539&gt;='2016 Overview'!$B$8,$F539&lt;='2016 Overview'!$C$8),'2016 Overview'!$A$7,IF(AND($F539&gt;='2016 Overview'!$B$7,$F539&lt;='2016 Overview'!$C$7),'2016 Overview'!$A$7,IF(AND($F539&gt;='2016 Overview'!$B$6,$F539&lt;='2016 Overview'!$C$6),'2016 Overview'!$A$6,IF(AND($F539&gt;='2016 Overview'!$B$5,$F539&lt;='2016 Overview'!$C$5),'2016 Overview'!$A$5,))))))))))))))</f>
        <v>N</v>
      </c>
      <c r="C539" s="35" t="s">
        <v>148</v>
      </c>
      <c r="D539" s="51" t="s">
        <v>38</v>
      </c>
      <c r="E539" s="35" t="s">
        <v>146</v>
      </c>
      <c r="F539" s="27">
        <f>H539*3</f>
        <v>8399.9700000000012</v>
      </c>
      <c r="G539" s="36">
        <f>H539/F539</f>
        <v>0.33333333333333331</v>
      </c>
      <c r="H539" s="27">
        <f>I539+K539</f>
        <v>2799.9900000000002</v>
      </c>
      <c r="I539" s="27">
        <f>K539*2</f>
        <v>1866.66</v>
      </c>
      <c r="J539" s="27"/>
      <c r="K539" s="27">
        <v>933.33</v>
      </c>
      <c r="L539" s="28" t="s">
        <v>115</v>
      </c>
      <c r="M539" s="28" t="s">
        <v>116</v>
      </c>
      <c r="N539" s="37">
        <f>M539-L539</f>
        <v>189</v>
      </c>
      <c r="O539" s="38">
        <f>K539/N539</f>
        <v>4.9382539682539681</v>
      </c>
    </row>
    <row r="540" spans="1:15" x14ac:dyDescent="0.25">
      <c r="A540" s="35">
        <v>2016</v>
      </c>
      <c r="B540" s="26" t="str">
        <f>IF(AND($F540&gt;='2016 Overview'!$B$18,$F540&lt;='2016 Overview'!$C$18),'2016 Overview'!$A$18,IF(AND($F540&gt;='2016 Overview'!$B$17,$F540&lt;='2016 Overview'!$C$17),'2016 Overview'!$A$17, IF(AND($F540&gt;='2016 Overview'!$B$16,$F540&lt;='2016 Overview'!$C$16),'2016 Overview'!$A$16, IF(AND($F540&gt;='2016 Overview'!$B$15,$F540&lt;='2016 Overview'!$C$15),'2016 Overview'!$A$15, IF(AND($F540&gt;='2016 Overview'!$B$14,$F540&lt;='2016 Overview'!$C$14),'2016 Overview'!$A$14, IF(AND($F540&gt;='2016 Overview'!$B$13,$F540&lt;='2016 Overview'!$C$13),'2016 Overview'!$A$13, IF(AND($F540&gt;='2016 Overview'!$B$12,$F540&lt;='2016 Overview'!$C$12),'2016 Overview'!$A$12,IF(AND($F540&gt;='2016 Overview'!$B$11,$F540&lt;='2016 Overview'!$C$11),'2016 Overview'!$A$11,IF(AND($F540&gt;='2016 Overview'!$B$10,$F540&lt;='2016 Overview'!$C$10),'2016 Overview'!$A$10,IF(AND($F540&gt;='2016 Overview'!$B$9,$F540&lt;='2016 Overview'!$C$9),'2016 Overview'!$A$9,IF(AND($F540&gt;='2016 Overview'!$B$8,$F540&lt;='2016 Overview'!$C$8),'2016 Overview'!$A$7,IF(AND($F540&gt;='2016 Overview'!$B$7,$F540&lt;='2016 Overview'!$C$7),'2016 Overview'!$A$7,IF(AND($F540&gt;='2016 Overview'!$B$6,$F540&lt;='2016 Overview'!$C$6),'2016 Overview'!$A$6,IF(AND($F540&gt;='2016 Overview'!$B$5,$F540&lt;='2016 Overview'!$C$5),'2016 Overview'!$A$5,))))))))))))))</f>
        <v>N</v>
      </c>
      <c r="C540" s="35" t="s">
        <v>148</v>
      </c>
      <c r="D540" s="51" t="s">
        <v>38</v>
      </c>
      <c r="E540" s="35" t="s">
        <v>146</v>
      </c>
      <c r="F540" s="27">
        <f>H540*3</f>
        <v>8399.9700000000012</v>
      </c>
      <c r="G540" s="36">
        <f>H540/F540</f>
        <v>0.33333333333333331</v>
      </c>
      <c r="H540" s="27">
        <f>I540+K540</f>
        <v>2799.9900000000002</v>
      </c>
      <c r="I540" s="27">
        <f>K540*2</f>
        <v>1866.66</v>
      </c>
      <c r="J540" s="27"/>
      <c r="K540" s="27">
        <v>933.33</v>
      </c>
      <c r="L540" s="28" t="s">
        <v>115</v>
      </c>
      <c r="M540" s="28" t="s">
        <v>116</v>
      </c>
      <c r="N540" s="37">
        <f>M540-L540</f>
        <v>189</v>
      </c>
      <c r="O540" s="38">
        <f>K540/N540</f>
        <v>4.9382539682539681</v>
      </c>
    </row>
    <row r="541" spans="1:15" x14ac:dyDescent="0.25">
      <c r="A541" s="35">
        <v>2016</v>
      </c>
      <c r="B541" s="26" t="str">
        <f>IF(AND($F541&gt;='2016 Overview'!$B$18,$F541&lt;='2016 Overview'!$C$18),'2016 Overview'!$A$18,IF(AND($F541&gt;='2016 Overview'!$B$17,$F541&lt;='2016 Overview'!$C$17),'2016 Overview'!$A$17, IF(AND($F541&gt;='2016 Overview'!$B$16,$F541&lt;='2016 Overview'!$C$16),'2016 Overview'!$A$16, IF(AND($F541&gt;='2016 Overview'!$B$15,$F541&lt;='2016 Overview'!$C$15),'2016 Overview'!$A$15, IF(AND($F541&gt;='2016 Overview'!$B$14,$F541&lt;='2016 Overview'!$C$14),'2016 Overview'!$A$14, IF(AND($F541&gt;='2016 Overview'!$B$13,$F541&lt;='2016 Overview'!$C$13),'2016 Overview'!$A$13, IF(AND($F541&gt;='2016 Overview'!$B$12,$F541&lt;='2016 Overview'!$C$12),'2016 Overview'!$A$12,IF(AND($F541&gt;='2016 Overview'!$B$11,$F541&lt;='2016 Overview'!$C$11),'2016 Overview'!$A$11,IF(AND($F541&gt;='2016 Overview'!$B$10,$F541&lt;='2016 Overview'!$C$10),'2016 Overview'!$A$10,IF(AND($F541&gt;='2016 Overview'!$B$9,$F541&lt;='2016 Overview'!$C$9),'2016 Overview'!$A$9,IF(AND($F541&gt;='2016 Overview'!$B$8,$F541&lt;='2016 Overview'!$C$8),'2016 Overview'!$A$7,IF(AND($F541&gt;='2016 Overview'!$B$7,$F541&lt;='2016 Overview'!$C$7),'2016 Overview'!$A$7,IF(AND($F541&gt;='2016 Overview'!$B$6,$F541&lt;='2016 Overview'!$C$6),'2016 Overview'!$A$6,IF(AND($F541&gt;='2016 Overview'!$B$5,$F541&lt;='2016 Overview'!$C$5),'2016 Overview'!$A$5,))))))))))))))</f>
        <v>G</v>
      </c>
      <c r="C541" s="35" t="s">
        <v>148</v>
      </c>
      <c r="D541" s="26"/>
      <c r="E541" s="35" t="s">
        <v>146</v>
      </c>
      <c r="F541" s="27">
        <v>350000</v>
      </c>
      <c r="G541" s="39">
        <f>H541/F541</f>
        <v>0.2857142857142857</v>
      </c>
      <c r="H541" s="27">
        <v>100000</v>
      </c>
      <c r="I541" s="27"/>
      <c r="J541" s="27">
        <v>0</v>
      </c>
      <c r="K541" s="27">
        <v>120000</v>
      </c>
      <c r="L541" s="28">
        <v>41487</v>
      </c>
      <c r="M541" s="28">
        <v>42417</v>
      </c>
      <c r="N541" s="37">
        <f>M541-L541</f>
        <v>930</v>
      </c>
      <c r="O541" s="38">
        <f>K541/N541</f>
        <v>129.03225806451613</v>
      </c>
    </row>
    <row r="542" spans="1:15" x14ac:dyDescent="0.25">
      <c r="A542" s="35">
        <v>2016</v>
      </c>
      <c r="B542" s="26" t="str">
        <f>IF(AND($F542&gt;='2016 Overview'!$B$18,$F542&lt;='2016 Overview'!$C$18),'2016 Overview'!$A$18,IF(AND($F542&gt;='2016 Overview'!$B$17,$F542&lt;='2016 Overview'!$C$17),'2016 Overview'!$A$17, IF(AND($F542&gt;='2016 Overview'!$B$16,$F542&lt;='2016 Overview'!$C$16),'2016 Overview'!$A$16, IF(AND($F542&gt;='2016 Overview'!$B$15,$F542&lt;='2016 Overview'!$C$15),'2016 Overview'!$A$15, IF(AND($F542&gt;='2016 Overview'!$B$14,$F542&lt;='2016 Overview'!$C$14),'2016 Overview'!$A$14, IF(AND($F542&gt;='2016 Overview'!$B$13,$F542&lt;='2016 Overview'!$C$13),'2016 Overview'!$A$13, IF(AND($F542&gt;='2016 Overview'!$B$12,$F542&lt;='2016 Overview'!$C$12),'2016 Overview'!$A$12,IF(AND($F542&gt;='2016 Overview'!$B$11,$F542&lt;='2016 Overview'!$C$11),'2016 Overview'!$A$11,IF(AND($F542&gt;='2016 Overview'!$B$10,$F542&lt;='2016 Overview'!$C$10),'2016 Overview'!$A$10,IF(AND($F542&gt;='2016 Overview'!$B$9,$F542&lt;='2016 Overview'!$C$9),'2016 Overview'!$A$9,IF(AND($F542&gt;='2016 Overview'!$B$8,$F542&lt;='2016 Overview'!$C$8),'2016 Overview'!$A$7,IF(AND($F542&gt;='2016 Overview'!$B$7,$F542&lt;='2016 Overview'!$C$7),'2016 Overview'!$A$7,IF(AND($F542&gt;='2016 Overview'!$B$6,$F542&lt;='2016 Overview'!$C$6),'2016 Overview'!$A$6,IF(AND($F542&gt;='2016 Overview'!$B$5,$F542&lt;='2016 Overview'!$C$5),'2016 Overview'!$A$5,))))))))))))))</f>
        <v>J</v>
      </c>
      <c r="C542" s="35" t="s">
        <v>148</v>
      </c>
      <c r="D542" s="26"/>
      <c r="E542" s="35" t="s">
        <v>146</v>
      </c>
      <c r="F542" s="27">
        <v>89865.75</v>
      </c>
      <c r="G542" s="36">
        <f>H542/F542</f>
        <v>0.37921599719581706</v>
      </c>
      <c r="H542" s="27">
        <v>34078.53</v>
      </c>
      <c r="I542" s="27"/>
      <c r="J542" s="27">
        <v>-4123.28</v>
      </c>
      <c r="K542" s="27">
        <f>SUM(H542-J542)</f>
        <v>38201.81</v>
      </c>
      <c r="L542" s="28">
        <v>41048</v>
      </c>
      <c r="M542" s="28">
        <v>42417</v>
      </c>
      <c r="N542" s="37">
        <f>M542-L542</f>
        <v>1369</v>
      </c>
      <c r="O542" s="38">
        <f>K542/N542</f>
        <v>27.904901387874361</v>
      </c>
    </row>
    <row r="543" spans="1:15" x14ac:dyDescent="0.25">
      <c r="A543" s="35">
        <v>2016</v>
      </c>
      <c r="B543" s="26" t="str">
        <f>IF(AND($F543&gt;='2016 Overview'!$B$18,$F543&lt;='2016 Overview'!$C$18),'2016 Overview'!$A$18,IF(AND($F543&gt;='2016 Overview'!$B$17,$F543&lt;='2016 Overview'!$C$17),'2016 Overview'!$A$17, IF(AND($F543&gt;='2016 Overview'!$B$16,$F543&lt;='2016 Overview'!$C$16),'2016 Overview'!$A$16, IF(AND($F543&gt;='2016 Overview'!$B$15,$F543&lt;='2016 Overview'!$C$15),'2016 Overview'!$A$15, IF(AND($F543&gt;='2016 Overview'!$B$14,$F543&lt;='2016 Overview'!$C$14),'2016 Overview'!$A$14, IF(AND($F543&gt;='2016 Overview'!$B$13,$F543&lt;='2016 Overview'!$C$13),'2016 Overview'!$A$13, IF(AND($F543&gt;='2016 Overview'!$B$12,$F543&lt;='2016 Overview'!$C$12),'2016 Overview'!$A$12,IF(AND($F543&gt;='2016 Overview'!$B$11,$F543&lt;='2016 Overview'!$C$11),'2016 Overview'!$A$11,IF(AND($F543&gt;='2016 Overview'!$B$10,$F543&lt;='2016 Overview'!$C$10),'2016 Overview'!$A$10,IF(AND($F543&gt;='2016 Overview'!$B$9,$F543&lt;='2016 Overview'!$C$9),'2016 Overview'!$A$9,IF(AND($F543&gt;='2016 Overview'!$B$8,$F543&lt;='2016 Overview'!$C$8),'2016 Overview'!$A$7,IF(AND($F543&gt;='2016 Overview'!$B$7,$F543&lt;='2016 Overview'!$C$7),'2016 Overview'!$A$7,IF(AND($F543&gt;='2016 Overview'!$B$6,$F543&lt;='2016 Overview'!$C$6),'2016 Overview'!$A$6,IF(AND($F543&gt;='2016 Overview'!$B$5,$F543&lt;='2016 Overview'!$C$5),'2016 Overview'!$A$5,))))))))))))))</f>
        <v>J</v>
      </c>
      <c r="C543" s="35" t="s">
        <v>148</v>
      </c>
      <c r="D543" s="26"/>
      <c r="E543" s="35" t="s">
        <v>146</v>
      </c>
      <c r="F543" s="27">
        <v>94000</v>
      </c>
      <c r="G543" s="36">
        <f>H543/F543</f>
        <v>0.33333329787234045</v>
      </c>
      <c r="H543" s="27">
        <v>31333.33</v>
      </c>
      <c r="I543" s="27"/>
      <c r="J543" s="27">
        <v>0</v>
      </c>
      <c r="K543" s="27">
        <f>SUM(H543-J543)</f>
        <v>31333.33</v>
      </c>
      <c r="L543" s="28">
        <v>41852</v>
      </c>
      <c r="M543" s="28">
        <v>42417</v>
      </c>
      <c r="N543" s="37">
        <f>M543-L543</f>
        <v>565</v>
      </c>
      <c r="O543" s="38">
        <f>K543/N543</f>
        <v>55.457221238938054</v>
      </c>
    </row>
    <row r="544" spans="1:15" x14ac:dyDescent="0.25">
      <c r="A544" s="35">
        <v>2016</v>
      </c>
      <c r="B544" s="26" t="str">
        <f>IF(AND($F544&gt;='2016 Overview'!$B$18,$F544&lt;='2016 Overview'!$C$18),'2016 Overview'!$A$18,IF(AND($F544&gt;='2016 Overview'!$B$17,$F544&lt;='2016 Overview'!$C$17),'2016 Overview'!$A$17, IF(AND($F544&gt;='2016 Overview'!$B$16,$F544&lt;='2016 Overview'!$C$16),'2016 Overview'!$A$16, IF(AND($F544&gt;='2016 Overview'!$B$15,$F544&lt;='2016 Overview'!$C$15),'2016 Overview'!$A$15, IF(AND($F544&gt;='2016 Overview'!$B$14,$F544&lt;='2016 Overview'!$C$14),'2016 Overview'!$A$14, IF(AND($F544&gt;='2016 Overview'!$B$13,$F544&lt;='2016 Overview'!$C$13),'2016 Overview'!$A$13, IF(AND($F544&gt;='2016 Overview'!$B$12,$F544&lt;='2016 Overview'!$C$12),'2016 Overview'!$A$12,IF(AND($F544&gt;='2016 Overview'!$B$11,$F544&lt;='2016 Overview'!$C$11),'2016 Overview'!$A$11,IF(AND($F544&gt;='2016 Overview'!$B$10,$F544&lt;='2016 Overview'!$C$10),'2016 Overview'!$A$10,IF(AND($F544&gt;='2016 Overview'!$B$9,$F544&lt;='2016 Overview'!$C$9),'2016 Overview'!$A$9,IF(AND($F544&gt;='2016 Overview'!$B$8,$F544&lt;='2016 Overview'!$C$8),'2016 Overview'!$A$7,IF(AND($F544&gt;='2016 Overview'!$B$7,$F544&lt;='2016 Overview'!$C$7),'2016 Overview'!$A$7,IF(AND($F544&gt;='2016 Overview'!$B$6,$F544&lt;='2016 Overview'!$C$6),'2016 Overview'!$A$6,IF(AND($F544&gt;='2016 Overview'!$B$5,$F544&lt;='2016 Overview'!$C$5),'2016 Overview'!$A$5,))))))))))))))</f>
        <v>J</v>
      </c>
      <c r="C544" s="35" t="s">
        <v>148</v>
      </c>
      <c r="D544" s="26"/>
      <c r="E544" s="35" t="s">
        <v>146</v>
      </c>
      <c r="F544" s="27">
        <v>90000</v>
      </c>
      <c r="G544" s="36">
        <f>H544/F544</f>
        <v>0.33333333333333331</v>
      </c>
      <c r="H544" s="27">
        <v>30000</v>
      </c>
      <c r="I544" s="27"/>
      <c r="J544" s="27">
        <v>0</v>
      </c>
      <c r="K544" s="27">
        <f>SUM(H544-J544)</f>
        <v>30000</v>
      </c>
      <c r="L544" s="28">
        <v>41340</v>
      </c>
      <c r="M544" s="28">
        <v>42417</v>
      </c>
      <c r="N544" s="37">
        <f>M544-L544</f>
        <v>1077</v>
      </c>
      <c r="O544" s="38">
        <f>K544/N544</f>
        <v>27.855153203342617</v>
      </c>
    </row>
    <row r="545" spans="1:15" x14ac:dyDescent="0.25">
      <c r="A545" s="35">
        <v>2016</v>
      </c>
      <c r="B545" s="26" t="str">
        <f>IF(AND($F545&gt;='2016 Overview'!$B$18,$F545&lt;='2016 Overview'!$C$18),'2016 Overview'!$A$18,IF(AND($F545&gt;='2016 Overview'!$B$17,$F545&lt;='2016 Overview'!$C$17),'2016 Overview'!$A$17, IF(AND($F545&gt;='2016 Overview'!$B$16,$F545&lt;='2016 Overview'!$C$16),'2016 Overview'!$A$16, IF(AND($F545&gt;='2016 Overview'!$B$15,$F545&lt;='2016 Overview'!$C$15),'2016 Overview'!$A$15, IF(AND($F545&gt;='2016 Overview'!$B$14,$F545&lt;='2016 Overview'!$C$14),'2016 Overview'!$A$14, IF(AND($F545&gt;='2016 Overview'!$B$13,$F545&lt;='2016 Overview'!$C$13),'2016 Overview'!$A$13, IF(AND($F545&gt;='2016 Overview'!$B$12,$F545&lt;='2016 Overview'!$C$12),'2016 Overview'!$A$12,IF(AND($F545&gt;='2016 Overview'!$B$11,$F545&lt;='2016 Overview'!$C$11),'2016 Overview'!$A$11,IF(AND($F545&gt;='2016 Overview'!$B$10,$F545&lt;='2016 Overview'!$C$10),'2016 Overview'!$A$10,IF(AND($F545&gt;='2016 Overview'!$B$9,$F545&lt;='2016 Overview'!$C$9),'2016 Overview'!$A$9,IF(AND($F545&gt;='2016 Overview'!$B$8,$F545&lt;='2016 Overview'!$C$8),'2016 Overview'!$A$7,IF(AND($F545&gt;='2016 Overview'!$B$7,$F545&lt;='2016 Overview'!$C$7),'2016 Overview'!$A$7,IF(AND($F545&gt;='2016 Overview'!$B$6,$F545&lt;='2016 Overview'!$C$6),'2016 Overview'!$A$6,IF(AND($F545&gt;='2016 Overview'!$B$5,$F545&lt;='2016 Overview'!$C$5),'2016 Overview'!$A$5,))))))))))))))</f>
        <v>N</v>
      </c>
      <c r="C545" s="35" t="s">
        <v>148</v>
      </c>
      <c r="D545" s="51" t="s">
        <v>38</v>
      </c>
      <c r="E545" s="35" t="s">
        <v>146</v>
      </c>
      <c r="F545" s="27">
        <f>H545*3</f>
        <v>6015.9600000000009</v>
      </c>
      <c r="G545" s="36">
        <f>H545/F545</f>
        <v>0.33333333333333331</v>
      </c>
      <c r="H545" s="27">
        <f>I545+K545</f>
        <v>2005.3200000000002</v>
      </c>
      <c r="I545" s="27">
        <f>K545*2</f>
        <v>1336.88</v>
      </c>
      <c r="J545" s="27"/>
      <c r="K545" s="27">
        <v>668.44</v>
      </c>
      <c r="L545" s="28" t="s">
        <v>108</v>
      </c>
      <c r="M545" s="28" t="s">
        <v>109</v>
      </c>
      <c r="N545" s="37">
        <f>M545-L545</f>
        <v>122</v>
      </c>
      <c r="O545" s="38">
        <f>K545/N545</f>
        <v>5.479016393442623</v>
      </c>
    </row>
    <row r="546" spans="1:15" x14ac:dyDescent="0.25">
      <c r="A546" s="35">
        <v>2016</v>
      </c>
      <c r="B546" s="26" t="str">
        <f>IF(AND($F546&gt;='2016 Overview'!$B$18,$F546&lt;='2016 Overview'!$C$18),'2016 Overview'!$A$18,IF(AND($F546&gt;='2016 Overview'!$B$17,$F546&lt;='2016 Overview'!$C$17),'2016 Overview'!$A$17, IF(AND($F546&gt;='2016 Overview'!$B$16,$F546&lt;='2016 Overview'!$C$16),'2016 Overview'!$A$16, IF(AND($F546&gt;='2016 Overview'!$B$15,$F546&lt;='2016 Overview'!$C$15),'2016 Overview'!$A$15, IF(AND($F546&gt;='2016 Overview'!$B$14,$F546&lt;='2016 Overview'!$C$14),'2016 Overview'!$A$14, IF(AND($F546&gt;='2016 Overview'!$B$13,$F546&lt;='2016 Overview'!$C$13),'2016 Overview'!$A$13, IF(AND($F546&gt;='2016 Overview'!$B$12,$F546&lt;='2016 Overview'!$C$12),'2016 Overview'!$A$12,IF(AND($F546&gt;='2016 Overview'!$B$11,$F546&lt;='2016 Overview'!$C$11),'2016 Overview'!$A$11,IF(AND($F546&gt;='2016 Overview'!$B$10,$F546&lt;='2016 Overview'!$C$10),'2016 Overview'!$A$10,IF(AND($F546&gt;='2016 Overview'!$B$9,$F546&lt;='2016 Overview'!$C$9),'2016 Overview'!$A$9,IF(AND($F546&gt;='2016 Overview'!$B$8,$F546&lt;='2016 Overview'!$C$8),'2016 Overview'!$A$7,IF(AND($F546&gt;='2016 Overview'!$B$7,$F546&lt;='2016 Overview'!$C$7),'2016 Overview'!$A$7,IF(AND($F546&gt;='2016 Overview'!$B$6,$F546&lt;='2016 Overview'!$C$6),'2016 Overview'!$A$6,IF(AND($F546&gt;='2016 Overview'!$B$5,$F546&lt;='2016 Overview'!$C$5),'2016 Overview'!$A$5,))))))))))))))</f>
        <v>F</v>
      </c>
      <c r="C546" s="35" t="s">
        <v>148</v>
      </c>
      <c r="D546" s="26"/>
      <c r="E546" s="35" t="s">
        <v>146</v>
      </c>
      <c r="F546" s="27">
        <v>582962.57000000007</v>
      </c>
      <c r="G546" s="36">
        <f>H546/F546</f>
        <v>0.33333333333333331</v>
      </c>
      <c r="H546" s="27">
        <v>194320.85666666669</v>
      </c>
      <c r="I546" s="27"/>
      <c r="J546" s="27">
        <v>0</v>
      </c>
      <c r="K546" s="27">
        <f>SUM(H546-J546)</f>
        <v>194320.85666666669</v>
      </c>
      <c r="L546" s="28">
        <v>40457</v>
      </c>
      <c r="M546" s="28">
        <v>42422</v>
      </c>
      <c r="N546" s="37">
        <f>M546-L546</f>
        <v>1965</v>
      </c>
      <c r="O546" s="38">
        <f>K546/N546</f>
        <v>98.891021204410535</v>
      </c>
    </row>
    <row r="547" spans="1:15" x14ac:dyDescent="0.25">
      <c r="A547" s="35">
        <v>2016</v>
      </c>
      <c r="B547" s="26" t="str">
        <f>IF(AND($F547&gt;='2016 Overview'!$B$18,$F547&lt;='2016 Overview'!$C$18),'2016 Overview'!$A$18,IF(AND($F547&gt;='2016 Overview'!$B$17,$F547&lt;='2016 Overview'!$C$17),'2016 Overview'!$A$17, IF(AND($F547&gt;='2016 Overview'!$B$16,$F547&lt;='2016 Overview'!$C$16),'2016 Overview'!$A$16, IF(AND($F547&gt;='2016 Overview'!$B$15,$F547&lt;='2016 Overview'!$C$15),'2016 Overview'!$A$15, IF(AND($F547&gt;='2016 Overview'!$B$14,$F547&lt;='2016 Overview'!$C$14),'2016 Overview'!$A$14, IF(AND($F547&gt;='2016 Overview'!$B$13,$F547&lt;='2016 Overview'!$C$13),'2016 Overview'!$A$13, IF(AND($F547&gt;='2016 Overview'!$B$12,$F547&lt;='2016 Overview'!$C$12),'2016 Overview'!$A$12,IF(AND($F547&gt;='2016 Overview'!$B$11,$F547&lt;='2016 Overview'!$C$11),'2016 Overview'!$A$11,IF(AND($F547&gt;='2016 Overview'!$B$10,$F547&lt;='2016 Overview'!$C$10),'2016 Overview'!$A$10,IF(AND($F547&gt;='2016 Overview'!$B$9,$F547&lt;='2016 Overview'!$C$9),'2016 Overview'!$A$9,IF(AND($F547&gt;='2016 Overview'!$B$8,$F547&lt;='2016 Overview'!$C$8),'2016 Overview'!$A$7,IF(AND($F547&gt;='2016 Overview'!$B$7,$F547&lt;='2016 Overview'!$C$7),'2016 Overview'!$A$7,IF(AND($F547&gt;='2016 Overview'!$B$6,$F547&lt;='2016 Overview'!$C$6),'2016 Overview'!$A$6,IF(AND($F547&gt;='2016 Overview'!$B$5,$F547&lt;='2016 Overview'!$C$5),'2016 Overview'!$A$5,))))))))))))))</f>
        <v>J</v>
      </c>
      <c r="C547" s="35" t="s">
        <v>148</v>
      </c>
      <c r="D547" s="26"/>
      <c r="E547" s="35" t="s">
        <v>146</v>
      </c>
      <c r="F547" s="27">
        <v>82797.97</v>
      </c>
      <c r="G547" s="36">
        <f>H547/F547</f>
        <v>0.33333329307469733</v>
      </c>
      <c r="H547" s="27">
        <v>27599.32</v>
      </c>
      <c r="I547" s="27"/>
      <c r="J547" s="27">
        <v>0</v>
      </c>
      <c r="K547" s="27">
        <f>SUM(H547-J547)</f>
        <v>27599.32</v>
      </c>
      <c r="L547" s="28">
        <v>41383</v>
      </c>
      <c r="M547" s="28">
        <v>42424</v>
      </c>
      <c r="N547" s="37">
        <f>M547-L547</f>
        <v>1041</v>
      </c>
      <c r="O547" s="38">
        <f>K547/N547</f>
        <v>26.512315081652257</v>
      </c>
    </row>
    <row r="548" spans="1:15" x14ac:dyDescent="0.25">
      <c r="A548" s="35">
        <v>2016</v>
      </c>
      <c r="B548" s="26" t="str">
        <f>IF(AND($F548&gt;='2016 Overview'!$B$18,$F548&lt;='2016 Overview'!$C$18),'2016 Overview'!$A$18,IF(AND($F548&gt;='2016 Overview'!$B$17,$F548&lt;='2016 Overview'!$C$17),'2016 Overview'!$A$17, IF(AND($F548&gt;='2016 Overview'!$B$16,$F548&lt;='2016 Overview'!$C$16),'2016 Overview'!$A$16, IF(AND($F548&gt;='2016 Overview'!$B$15,$F548&lt;='2016 Overview'!$C$15),'2016 Overview'!$A$15, IF(AND($F548&gt;='2016 Overview'!$B$14,$F548&lt;='2016 Overview'!$C$14),'2016 Overview'!$A$14, IF(AND($F548&gt;='2016 Overview'!$B$13,$F548&lt;='2016 Overview'!$C$13),'2016 Overview'!$A$13, IF(AND($F548&gt;='2016 Overview'!$B$12,$F548&lt;='2016 Overview'!$C$12),'2016 Overview'!$A$12,IF(AND($F548&gt;='2016 Overview'!$B$11,$F548&lt;='2016 Overview'!$C$11),'2016 Overview'!$A$11,IF(AND($F548&gt;='2016 Overview'!$B$10,$F548&lt;='2016 Overview'!$C$10),'2016 Overview'!$A$10,IF(AND($F548&gt;='2016 Overview'!$B$9,$F548&lt;='2016 Overview'!$C$9),'2016 Overview'!$A$9,IF(AND($F548&gt;='2016 Overview'!$B$8,$F548&lt;='2016 Overview'!$C$8),'2016 Overview'!$A$7,IF(AND($F548&gt;='2016 Overview'!$B$7,$F548&lt;='2016 Overview'!$C$7),'2016 Overview'!$A$7,IF(AND($F548&gt;='2016 Overview'!$B$6,$F548&lt;='2016 Overview'!$C$6),'2016 Overview'!$A$6,IF(AND($F548&gt;='2016 Overview'!$B$5,$F548&lt;='2016 Overview'!$C$5),'2016 Overview'!$A$5,))))))))))))))</f>
        <v>I</v>
      </c>
      <c r="C548" s="35" t="s">
        <v>148</v>
      </c>
      <c r="D548" s="26"/>
      <c r="E548" s="35" t="s">
        <v>146</v>
      </c>
      <c r="F548" s="27">
        <v>109695</v>
      </c>
      <c r="G548" s="36">
        <f>H548/F548</f>
        <v>0.33333333333333331</v>
      </c>
      <c r="H548" s="27">
        <v>36565</v>
      </c>
      <c r="I548" s="27"/>
      <c r="J548" s="27">
        <v>0</v>
      </c>
      <c r="K548" s="27">
        <f>SUM(H548-J548)</f>
        <v>36565</v>
      </c>
      <c r="L548" s="28">
        <v>40907</v>
      </c>
      <c r="M548" s="28">
        <v>42425</v>
      </c>
      <c r="N548" s="37">
        <f>M548-L548</f>
        <v>1518</v>
      </c>
      <c r="O548" s="38">
        <f>K548/N548</f>
        <v>24.087615283267457</v>
      </c>
    </row>
    <row r="549" spans="1:15" x14ac:dyDescent="0.25">
      <c r="A549" s="35">
        <v>2016</v>
      </c>
      <c r="B549" s="26" t="str">
        <f>IF(AND($F549&gt;='2016 Overview'!$B$18,$F549&lt;='2016 Overview'!$C$18),'2016 Overview'!$A$18,IF(AND($F549&gt;='2016 Overview'!$B$17,$F549&lt;='2016 Overview'!$C$17),'2016 Overview'!$A$17, IF(AND($F549&gt;='2016 Overview'!$B$16,$F549&lt;='2016 Overview'!$C$16),'2016 Overview'!$A$16, IF(AND($F549&gt;='2016 Overview'!$B$15,$F549&lt;='2016 Overview'!$C$15),'2016 Overview'!$A$15, IF(AND($F549&gt;='2016 Overview'!$B$14,$F549&lt;='2016 Overview'!$C$14),'2016 Overview'!$A$14, IF(AND($F549&gt;='2016 Overview'!$B$13,$F549&lt;='2016 Overview'!$C$13),'2016 Overview'!$A$13, IF(AND($F549&gt;='2016 Overview'!$B$12,$F549&lt;='2016 Overview'!$C$12),'2016 Overview'!$A$12,IF(AND($F549&gt;='2016 Overview'!$B$11,$F549&lt;='2016 Overview'!$C$11),'2016 Overview'!$A$11,IF(AND($F549&gt;='2016 Overview'!$B$10,$F549&lt;='2016 Overview'!$C$10),'2016 Overview'!$A$10,IF(AND($F549&gt;='2016 Overview'!$B$9,$F549&lt;='2016 Overview'!$C$9),'2016 Overview'!$A$9,IF(AND($F549&gt;='2016 Overview'!$B$8,$F549&lt;='2016 Overview'!$C$8),'2016 Overview'!$A$7,IF(AND($F549&gt;='2016 Overview'!$B$7,$F549&lt;='2016 Overview'!$C$7),'2016 Overview'!$A$7,IF(AND($F549&gt;='2016 Overview'!$B$6,$F549&lt;='2016 Overview'!$C$6),'2016 Overview'!$A$6,IF(AND($F549&gt;='2016 Overview'!$B$5,$F549&lt;='2016 Overview'!$C$5),'2016 Overview'!$A$5,))))))))))))))</f>
        <v>J</v>
      </c>
      <c r="C549" s="35" t="s">
        <v>148</v>
      </c>
      <c r="D549" s="26"/>
      <c r="E549" s="35" t="s">
        <v>146</v>
      </c>
      <c r="F549" s="27">
        <v>75000</v>
      </c>
      <c r="G549" s="36">
        <f>H549/F549</f>
        <v>0.4</v>
      </c>
      <c r="H549" s="27">
        <v>30000</v>
      </c>
      <c r="I549" s="27"/>
      <c r="J549" s="27">
        <v>0</v>
      </c>
      <c r="K549" s="27">
        <f>SUM(H549-J549)</f>
        <v>30000</v>
      </c>
      <c r="L549" s="28">
        <v>42177</v>
      </c>
      <c r="M549" s="28">
        <v>42426</v>
      </c>
      <c r="N549" s="37">
        <f>M549-L549</f>
        <v>249</v>
      </c>
      <c r="O549" s="38">
        <f>K549/N549</f>
        <v>120.48192771084338</v>
      </c>
    </row>
    <row r="550" spans="1:15" x14ac:dyDescent="0.25">
      <c r="A550" s="35">
        <v>2016</v>
      </c>
      <c r="B550" s="26" t="str">
        <f>IF(AND($F550&gt;='2016 Overview'!$B$18,$F550&lt;='2016 Overview'!$C$18),'2016 Overview'!$A$18,IF(AND($F550&gt;='2016 Overview'!$B$17,$F550&lt;='2016 Overview'!$C$17),'2016 Overview'!$A$17, IF(AND($F550&gt;='2016 Overview'!$B$16,$F550&lt;='2016 Overview'!$C$16),'2016 Overview'!$A$16, IF(AND($F550&gt;='2016 Overview'!$B$15,$F550&lt;='2016 Overview'!$C$15),'2016 Overview'!$A$15, IF(AND($F550&gt;='2016 Overview'!$B$14,$F550&lt;='2016 Overview'!$C$14),'2016 Overview'!$A$14, IF(AND($F550&gt;='2016 Overview'!$B$13,$F550&lt;='2016 Overview'!$C$13),'2016 Overview'!$A$13, IF(AND($F550&gt;='2016 Overview'!$B$12,$F550&lt;='2016 Overview'!$C$12),'2016 Overview'!$A$12,IF(AND($F550&gt;='2016 Overview'!$B$11,$F550&lt;='2016 Overview'!$C$11),'2016 Overview'!$A$11,IF(AND($F550&gt;='2016 Overview'!$B$10,$F550&lt;='2016 Overview'!$C$10),'2016 Overview'!$A$10,IF(AND($F550&gt;='2016 Overview'!$B$9,$F550&lt;='2016 Overview'!$C$9),'2016 Overview'!$A$9,IF(AND($F550&gt;='2016 Overview'!$B$8,$F550&lt;='2016 Overview'!$C$8),'2016 Overview'!$A$7,IF(AND($F550&gt;='2016 Overview'!$B$7,$F550&lt;='2016 Overview'!$C$7),'2016 Overview'!$A$7,IF(AND($F550&gt;='2016 Overview'!$B$6,$F550&lt;='2016 Overview'!$C$6),'2016 Overview'!$A$6,IF(AND($F550&gt;='2016 Overview'!$B$5,$F550&lt;='2016 Overview'!$C$5),'2016 Overview'!$A$5,))))))))))))))</f>
        <v>N</v>
      </c>
      <c r="C550" s="35" t="s">
        <v>148</v>
      </c>
      <c r="D550" s="51" t="s">
        <v>38</v>
      </c>
      <c r="E550" s="35" t="s">
        <v>146</v>
      </c>
      <c r="F550" s="27">
        <f>H550*3</f>
        <v>8399.9700000000012</v>
      </c>
      <c r="G550" s="36">
        <f>H550/F550</f>
        <v>0.33333333333333331</v>
      </c>
      <c r="H550" s="27">
        <f>I550+K550</f>
        <v>2799.9900000000002</v>
      </c>
      <c r="I550" s="27">
        <f>K550*2</f>
        <v>1866.66</v>
      </c>
      <c r="J550" s="27"/>
      <c r="K550" s="27">
        <v>933.33</v>
      </c>
      <c r="L550" s="28" t="s">
        <v>100</v>
      </c>
      <c r="M550" s="28" t="s">
        <v>101</v>
      </c>
      <c r="N550" s="37">
        <f>M550-L550</f>
        <v>48</v>
      </c>
      <c r="O550" s="38">
        <f>K550/N550</f>
        <v>19.444375000000001</v>
      </c>
    </row>
    <row r="551" spans="1:15" x14ac:dyDescent="0.25">
      <c r="A551" s="35">
        <v>2016</v>
      </c>
      <c r="B551" s="26" t="str">
        <f>IF(AND($F551&gt;='2016 Overview'!$B$18,$F551&lt;='2016 Overview'!$C$18),'2016 Overview'!$A$18,IF(AND($F551&gt;='2016 Overview'!$B$17,$F551&lt;='2016 Overview'!$C$17),'2016 Overview'!$A$17, IF(AND($F551&gt;='2016 Overview'!$B$16,$F551&lt;='2016 Overview'!$C$16),'2016 Overview'!$A$16, IF(AND($F551&gt;='2016 Overview'!$B$15,$F551&lt;='2016 Overview'!$C$15),'2016 Overview'!$A$15, IF(AND($F551&gt;='2016 Overview'!$B$14,$F551&lt;='2016 Overview'!$C$14),'2016 Overview'!$A$14, IF(AND($F551&gt;='2016 Overview'!$B$13,$F551&lt;='2016 Overview'!$C$13),'2016 Overview'!$A$13, IF(AND($F551&gt;='2016 Overview'!$B$12,$F551&lt;='2016 Overview'!$C$12),'2016 Overview'!$A$12,IF(AND($F551&gt;='2016 Overview'!$B$11,$F551&lt;='2016 Overview'!$C$11),'2016 Overview'!$A$11,IF(AND($F551&gt;='2016 Overview'!$B$10,$F551&lt;='2016 Overview'!$C$10),'2016 Overview'!$A$10,IF(AND($F551&gt;='2016 Overview'!$B$9,$F551&lt;='2016 Overview'!$C$9),'2016 Overview'!$A$9,IF(AND($F551&gt;='2016 Overview'!$B$8,$F551&lt;='2016 Overview'!$C$8),'2016 Overview'!$A$7,IF(AND($F551&gt;='2016 Overview'!$B$7,$F551&lt;='2016 Overview'!$C$7),'2016 Overview'!$A$7,IF(AND($F551&gt;='2016 Overview'!$B$6,$F551&lt;='2016 Overview'!$C$6),'2016 Overview'!$A$6,IF(AND($F551&gt;='2016 Overview'!$B$5,$F551&lt;='2016 Overview'!$C$5),'2016 Overview'!$A$5,))))))))))))))</f>
        <v>L</v>
      </c>
      <c r="C551" s="35" t="s">
        <v>148</v>
      </c>
      <c r="D551" s="51" t="s">
        <v>38</v>
      </c>
      <c r="E551" s="35" t="s">
        <v>146</v>
      </c>
      <c r="F551" s="27">
        <f>H551*3</f>
        <v>25000.02</v>
      </c>
      <c r="G551" s="36">
        <f>H551/F551</f>
        <v>0.33333333333333331</v>
      </c>
      <c r="H551" s="27">
        <f>I551+K551</f>
        <v>8333.34</v>
      </c>
      <c r="I551" s="27">
        <f>K551*2</f>
        <v>5555.56</v>
      </c>
      <c r="J551" s="27"/>
      <c r="K551" s="27">
        <v>2777.78</v>
      </c>
      <c r="L551" s="28" t="s">
        <v>139</v>
      </c>
      <c r="M551" s="28" t="s">
        <v>140</v>
      </c>
      <c r="N551" s="37">
        <f>M551-L551</f>
        <v>847</v>
      </c>
      <c r="O551" s="38">
        <f>K551/N551</f>
        <v>3.2795513577331761</v>
      </c>
    </row>
    <row r="552" spans="1:15" x14ac:dyDescent="0.25">
      <c r="A552" s="35">
        <v>2016</v>
      </c>
      <c r="B552" s="26" t="str">
        <f>IF(AND($F552&gt;='2016 Overview'!$B$18,$F552&lt;='2016 Overview'!$C$18),'2016 Overview'!$A$18,IF(AND($F552&gt;='2016 Overview'!$B$17,$F552&lt;='2016 Overview'!$C$17),'2016 Overview'!$A$17, IF(AND($F552&gt;='2016 Overview'!$B$16,$F552&lt;='2016 Overview'!$C$16),'2016 Overview'!$A$16, IF(AND($F552&gt;='2016 Overview'!$B$15,$F552&lt;='2016 Overview'!$C$15),'2016 Overview'!$A$15, IF(AND($F552&gt;='2016 Overview'!$B$14,$F552&lt;='2016 Overview'!$C$14),'2016 Overview'!$A$14, IF(AND($F552&gt;='2016 Overview'!$B$13,$F552&lt;='2016 Overview'!$C$13),'2016 Overview'!$A$13, IF(AND($F552&gt;='2016 Overview'!$B$12,$F552&lt;='2016 Overview'!$C$12),'2016 Overview'!$A$12,IF(AND($F552&gt;='2016 Overview'!$B$11,$F552&lt;='2016 Overview'!$C$11),'2016 Overview'!$A$11,IF(AND($F552&gt;='2016 Overview'!$B$10,$F552&lt;='2016 Overview'!$C$10),'2016 Overview'!$A$10,IF(AND($F552&gt;='2016 Overview'!$B$9,$F552&lt;='2016 Overview'!$C$9),'2016 Overview'!$A$9,IF(AND($F552&gt;='2016 Overview'!$B$8,$F552&lt;='2016 Overview'!$C$8),'2016 Overview'!$A$7,IF(AND($F552&gt;='2016 Overview'!$B$7,$F552&lt;='2016 Overview'!$C$7),'2016 Overview'!$A$7,IF(AND($F552&gt;='2016 Overview'!$B$6,$F552&lt;='2016 Overview'!$C$6),'2016 Overview'!$A$6,IF(AND($F552&gt;='2016 Overview'!$B$5,$F552&lt;='2016 Overview'!$C$5),'2016 Overview'!$A$5,))))))))))))))</f>
        <v>L</v>
      </c>
      <c r="C552" s="35" t="s">
        <v>148</v>
      </c>
      <c r="D552" s="26"/>
      <c r="E552" s="35" t="s">
        <v>146</v>
      </c>
      <c r="F552" s="27">
        <v>28000</v>
      </c>
      <c r="G552" s="36">
        <f>H552/F552</f>
        <v>0.33333321428571427</v>
      </c>
      <c r="H552" s="27">
        <v>9333.33</v>
      </c>
      <c r="I552" s="27"/>
      <c r="J552" s="27">
        <v>-3333.33</v>
      </c>
      <c r="K552" s="27">
        <f>SUM(H552-J552)</f>
        <v>12666.66</v>
      </c>
      <c r="L552" s="28">
        <v>41988</v>
      </c>
      <c r="M552" s="28">
        <v>42440</v>
      </c>
      <c r="N552" s="37">
        <f>M552-L552</f>
        <v>452</v>
      </c>
      <c r="O552" s="38">
        <f>K552/N552</f>
        <v>28.02358407079646</v>
      </c>
    </row>
    <row r="553" spans="1:15" x14ac:dyDescent="0.25">
      <c r="A553" s="35">
        <v>2016</v>
      </c>
      <c r="B553" s="26" t="str">
        <f>IF(AND($F553&gt;='2016 Overview'!$B$18,$F553&lt;='2016 Overview'!$C$18),'2016 Overview'!$A$18,IF(AND($F553&gt;='2016 Overview'!$B$17,$F553&lt;='2016 Overview'!$C$17),'2016 Overview'!$A$17, IF(AND($F553&gt;='2016 Overview'!$B$16,$F553&lt;='2016 Overview'!$C$16),'2016 Overview'!$A$16, IF(AND($F553&gt;='2016 Overview'!$B$15,$F553&lt;='2016 Overview'!$C$15),'2016 Overview'!$A$15, IF(AND($F553&gt;='2016 Overview'!$B$14,$F553&lt;='2016 Overview'!$C$14),'2016 Overview'!$A$14, IF(AND($F553&gt;='2016 Overview'!$B$13,$F553&lt;='2016 Overview'!$C$13),'2016 Overview'!$A$13, IF(AND($F553&gt;='2016 Overview'!$B$12,$F553&lt;='2016 Overview'!$C$12),'2016 Overview'!$A$12,IF(AND($F553&gt;='2016 Overview'!$B$11,$F553&lt;='2016 Overview'!$C$11),'2016 Overview'!$A$11,IF(AND($F553&gt;='2016 Overview'!$B$10,$F553&lt;='2016 Overview'!$C$10),'2016 Overview'!$A$10,IF(AND($F553&gt;='2016 Overview'!$B$9,$F553&lt;='2016 Overview'!$C$9),'2016 Overview'!$A$9,IF(AND($F553&gt;='2016 Overview'!$B$8,$F553&lt;='2016 Overview'!$C$8),'2016 Overview'!$A$7,IF(AND($F553&gt;='2016 Overview'!$B$7,$F553&lt;='2016 Overview'!$C$7),'2016 Overview'!$A$7,IF(AND($F553&gt;='2016 Overview'!$B$6,$F553&lt;='2016 Overview'!$C$6),'2016 Overview'!$A$6,IF(AND($F553&gt;='2016 Overview'!$B$5,$F553&lt;='2016 Overview'!$C$5),'2016 Overview'!$A$5,))))))))))))))</f>
        <v>N</v>
      </c>
      <c r="C553" s="35" t="s">
        <v>148</v>
      </c>
      <c r="D553" s="51" t="s">
        <v>38</v>
      </c>
      <c r="E553" s="35" t="s">
        <v>146</v>
      </c>
      <c r="F553" s="27">
        <f>H553*3</f>
        <v>8399.9700000000012</v>
      </c>
      <c r="G553" s="36">
        <f>H553/F553</f>
        <v>0.33333333333333331</v>
      </c>
      <c r="H553" s="27">
        <f>I553+K553</f>
        <v>2799.9900000000002</v>
      </c>
      <c r="I553" s="27">
        <f>K553*2</f>
        <v>1866.66</v>
      </c>
      <c r="J553" s="27"/>
      <c r="K553" s="27">
        <v>933.33</v>
      </c>
      <c r="L553" s="28" t="s">
        <v>55</v>
      </c>
      <c r="M553" s="28" t="s">
        <v>56</v>
      </c>
      <c r="N553" s="37">
        <f>M553-L553</f>
        <v>1682</v>
      </c>
      <c r="O553" s="38">
        <f>K553/N553</f>
        <v>0.5548929845422117</v>
      </c>
    </row>
    <row r="554" spans="1:15" x14ac:dyDescent="0.25">
      <c r="A554" s="35">
        <v>2016</v>
      </c>
      <c r="B554" s="26" t="str">
        <f>IF(AND($F554&gt;='2016 Overview'!$B$18,$F554&lt;='2016 Overview'!$C$18),'2016 Overview'!$A$18,IF(AND($F554&gt;='2016 Overview'!$B$17,$F554&lt;='2016 Overview'!$C$17),'2016 Overview'!$A$17, IF(AND($F554&gt;='2016 Overview'!$B$16,$F554&lt;='2016 Overview'!$C$16),'2016 Overview'!$A$16, IF(AND($F554&gt;='2016 Overview'!$B$15,$F554&lt;='2016 Overview'!$C$15),'2016 Overview'!$A$15, IF(AND($F554&gt;='2016 Overview'!$B$14,$F554&lt;='2016 Overview'!$C$14),'2016 Overview'!$A$14, IF(AND($F554&gt;='2016 Overview'!$B$13,$F554&lt;='2016 Overview'!$C$13),'2016 Overview'!$A$13, IF(AND($F554&gt;='2016 Overview'!$B$12,$F554&lt;='2016 Overview'!$C$12),'2016 Overview'!$A$12,IF(AND($F554&gt;='2016 Overview'!$B$11,$F554&lt;='2016 Overview'!$C$11),'2016 Overview'!$A$11,IF(AND($F554&gt;='2016 Overview'!$B$10,$F554&lt;='2016 Overview'!$C$10),'2016 Overview'!$A$10,IF(AND($F554&gt;='2016 Overview'!$B$9,$F554&lt;='2016 Overview'!$C$9),'2016 Overview'!$A$9,IF(AND($F554&gt;='2016 Overview'!$B$8,$F554&lt;='2016 Overview'!$C$8),'2016 Overview'!$A$7,IF(AND($F554&gt;='2016 Overview'!$B$7,$F554&lt;='2016 Overview'!$C$7),'2016 Overview'!$A$7,IF(AND($F554&gt;='2016 Overview'!$B$6,$F554&lt;='2016 Overview'!$C$6),'2016 Overview'!$A$6,IF(AND($F554&gt;='2016 Overview'!$B$5,$F554&lt;='2016 Overview'!$C$5),'2016 Overview'!$A$5,))))))))))))))</f>
        <v>J</v>
      </c>
      <c r="C554" s="35" t="s">
        <v>148</v>
      </c>
      <c r="D554" s="26"/>
      <c r="E554" s="35" t="s">
        <v>146</v>
      </c>
      <c r="F554" s="27">
        <v>75000</v>
      </c>
      <c r="G554" s="36">
        <f>H554/F554</f>
        <v>0.33333333333333331</v>
      </c>
      <c r="H554" s="27">
        <v>25000</v>
      </c>
      <c r="I554" s="27"/>
      <c r="J554" s="27">
        <v>-3333.34</v>
      </c>
      <c r="K554" s="27">
        <f>SUM(H554-J554)</f>
        <v>28333.34</v>
      </c>
      <c r="L554" s="28">
        <v>41605</v>
      </c>
      <c r="M554" s="28">
        <v>42450</v>
      </c>
      <c r="N554" s="37">
        <f>M554-L554</f>
        <v>845</v>
      </c>
      <c r="O554" s="38">
        <f>K554/N554</f>
        <v>33.530579881656806</v>
      </c>
    </row>
    <row r="555" spans="1:15" x14ac:dyDescent="0.25">
      <c r="A555" s="35">
        <v>2016</v>
      </c>
      <c r="B555" s="26">
        <f>IF(AND($F555&gt;='2016 Overview'!$B$18,$F555&lt;='2016 Overview'!$C$18),'2016 Overview'!$A$18,IF(AND($F555&gt;='2016 Overview'!$B$17,$F555&lt;='2016 Overview'!$C$17),'2016 Overview'!$A$17, IF(AND($F555&gt;='2016 Overview'!$B$16,$F555&lt;='2016 Overview'!$C$16),'2016 Overview'!$A$16, IF(AND($F555&gt;='2016 Overview'!$B$15,$F555&lt;='2016 Overview'!$C$15),'2016 Overview'!$A$15, IF(AND($F555&gt;='2016 Overview'!$B$14,$F555&lt;='2016 Overview'!$C$14),'2016 Overview'!$A$14, IF(AND($F555&gt;='2016 Overview'!$B$13,$F555&lt;='2016 Overview'!$C$13),'2016 Overview'!$A$13, IF(AND($F555&gt;='2016 Overview'!$B$12,$F555&lt;='2016 Overview'!$C$12),'2016 Overview'!$A$12,IF(AND($F555&gt;='2016 Overview'!$B$11,$F555&lt;='2016 Overview'!$C$11),'2016 Overview'!$A$11,IF(AND($F555&gt;='2016 Overview'!$B$10,$F555&lt;='2016 Overview'!$C$10),'2016 Overview'!$A$10,IF(AND($F555&gt;='2016 Overview'!$B$9,$F555&lt;='2016 Overview'!$C$9),'2016 Overview'!$A$9,IF(AND($F555&gt;='2016 Overview'!$B$8,$F555&lt;='2016 Overview'!$C$8),'2016 Overview'!$A$7,IF(AND($F555&gt;='2016 Overview'!$B$7,$F555&lt;='2016 Overview'!$C$7),'2016 Overview'!$A$7,IF(AND($F555&gt;='2016 Overview'!$B$6,$F555&lt;='2016 Overview'!$C$6),'2016 Overview'!$A$6,IF(AND($F555&gt;='2016 Overview'!$B$5,$F555&lt;='2016 Overview'!$C$5),'2016 Overview'!$A$5,))))))))))))))</f>
        <v>0</v>
      </c>
      <c r="C555" s="35" t="s">
        <v>148</v>
      </c>
      <c r="D555" s="51" t="s">
        <v>38</v>
      </c>
      <c r="E555" s="35" t="s">
        <v>146</v>
      </c>
      <c r="F555" s="27">
        <f>H555*3</f>
        <v>64199.969999999994</v>
      </c>
      <c r="G555" s="36">
        <f>H555/F555</f>
        <v>0.33333333333333331</v>
      </c>
      <c r="H555" s="27">
        <f>I555+K555</f>
        <v>21399.989999999998</v>
      </c>
      <c r="I555" s="27">
        <f>K555*2</f>
        <v>14266.66</v>
      </c>
      <c r="J555" s="27"/>
      <c r="K555" s="27">
        <v>7133.33</v>
      </c>
      <c r="L555" s="28" t="s">
        <v>69</v>
      </c>
      <c r="M555" s="28" t="s">
        <v>48</v>
      </c>
      <c r="N555" s="37">
        <f>M555-L555</f>
        <v>798</v>
      </c>
      <c r="O555" s="38">
        <f>K555/N555</f>
        <v>8.9390100250626574</v>
      </c>
    </row>
    <row r="556" spans="1:15" x14ac:dyDescent="0.25">
      <c r="A556" s="35">
        <v>2016</v>
      </c>
      <c r="B556" s="26" t="str">
        <f>IF(AND($F556&gt;='2016 Overview'!$B$18,$F556&lt;='2016 Overview'!$C$18),'2016 Overview'!$A$18,IF(AND($F556&gt;='2016 Overview'!$B$17,$F556&lt;='2016 Overview'!$C$17),'2016 Overview'!$A$17, IF(AND($F556&gt;='2016 Overview'!$B$16,$F556&lt;='2016 Overview'!$C$16),'2016 Overview'!$A$16, IF(AND($F556&gt;='2016 Overview'!$B$15,$F556&lt;='2016 Overview'!$C$15),'2016 Overview'!$A$15, IF(AND($F556&gt;='2016 Overview'!$B$14,$F556&lt;='2016 Overview'!$C$14),'2016 Overview'!$A$14, IF(AND($F556&gt;='2016 Overview'!$B$13,$F556&lt;='2016 Overview'!$C$13),'2016 Overview'!$A$13, IF(AND($F556&gt;='2016 Overview'!$B$12,$F556&lt;='2016 Overview'!$C$12),'2016 Overview'!$A$12,IF(AND($F556&gt;='2016 Overview'!$B$11,$F556&lt;='2016 Overview'!$C$11),'2016 Overview'!$A$11,IF(AND($F556&gt;='2016 Overview'!$B$10,$F556&lt;='2016 Overview'!$C$10),'2016 Overview'!$A$10,IF(AND($F556&gt;='2016 Overview'!$B$9,$F556&lt;='2016 Overview'!$C$9),'2016 Overview'!$A$9,IF(AND($F556&gt;='2016 Overview'!$B$8,$F556&lt;='2016 Overview'!$C$8),'2016 Overview'!$A$7,IF(AND($F556&gt;='2016 Overview'!$B$7,$F556&lt;='2016 Overview'!$C$7),'2016 Overview'!$A$7,IF(AND($F556&gt;='2016 Overview'!$B$6,$F556&lt;='2016 Overview'!$C$6),'2016 Overview'!$A$6,IF(AND($F556&gt;='2016 Overview'!$B$5,$F556&lt;='2016 Overview'!$C$5),'2016 Overview'!$A$5,))))))))))))))</f>
        <v>M</v>
      </c>
      <c r="C556" s="35" t="s">
        <v>148</v>
      </c>
      <c r="D556" s="51" t="s">
        <v>38</v>
      </c>
      <c r="E556" s="35" t="s">
        <v>146</v>
      </c>
      <c r="F556" s="27">
        <f>H556*3</f>
        <v>16700.04</v>
      </c>
      <c r="G556" s="36">
        <f>H556/F556</f>
        <v>0.33333333333333331</v>
      </c>
      <c r="H556" s="27">
        <f>I556+K556</f>
        <v>5566.68</v>
      </c>
      <c r="I556" s="27">
        <f>K556*2</f>
        <v>3711.12</v>
      </c>
      <c r="J556" s="27"/>
      <c r="K556" s="27">
        <v>1855.56</v>
      </c>
      <c r="L556" s="28" t="s">
        <v>47</v>
      </c>
      <c r="M556" s="28" t="s">
        <v>48</v>
      </c>
      <c r="N556" s="37">
        <f>M556-L556</f>
        <v>708</v>
      </c>
      <c r="O556" s="38">
        <f>K556/N556</f>
        <v>2.6208474576271183</v>
      </c>
    </row>
    <row r="557" spans="1:15" x14ac:dyDescent="0.25">
      <c r="A557" s="35">
        <v>2016</v>
      </c>
      <c r="B557" s="26" t="str">
        <f>IF(AND($F557&gt;='2016 Overview'!$B$18,$F557&lt;='2016 Overview'!$C$18),'2016 Overview'!$A$18,IF(AND($F557&gt;='2016 Overview'!$B$17,$F557&lt;='2016 Overview'!$C$17),'2016 Overview'!$A$17, IF(AND($F557&gt;='2016 Overview'!$B$16,$F557&lt;='2016 Overview'!$C$16),'2016 Overview'!$A$16, IF(AND($F557&gt;='2016 Overview'!$B$15,$F557&lt;='2016 Overview'!$C$15),'2016 Overview'!$A$15, IF(AND($F557&gt;='2016 Overview'!$B$14,$F557&lt;='2016 Overview'!$C$14),'2016 Overview'!$A$14, IF(AND($F557&gt;='2016 Overview'!$B$13,$F557&lt;='2016 Overview'!$C$13),'2016 Overview'!$A$13, IF(AND($F557&gt;='2016 Overview'!$B$12,$F557&lt;='2016 Overview'!$C$12),'2016 Overview'!$A$12,IF(AND($F557&gt;='2016 Overview'!$B$11,$F557&lt;='2016 Overview'!$C$11),'2016 Overview'!$A$11,IF(AND($F557&gt;='2016 Overview'!$B$10,$F557&lt;='2016 Overview'!$C$10),'2016 Overview'!$A$10,IF(AND($F557&gt;='2016 Overview'!$B$9,$F557&lt;='2016 Overview'!$C$9),'2016 Overview'!$A$9,IF(AND($F557&gt;='2016 Overview'!$B$8,$F557&lt;='2016 Overview'!$C$8),'2016 Overview'!$A$7,IF(AND($F557&gt;='2016 Overview'!$B$7,$F557&lt;='2016 Overview'!$C$7),'2016 Overview'!$A$7,IF(AND($F557&gt;='2016 Overview'!$B$6,$F557&lt;='2016 Overview'!$C$6),'2016 Overview'!$A$6,IF(AND($F557&gt;='2016 Overview'!$B$5,$F557&lt;='2016 Overview'!$C$5),'2016 Overview'!$A$5,))))))))))))))</f>
        <v>M</v>
      </c>
      <c r="C557" s="35" t="s">
        <v>148</v>
      </c>
      <c r="D557" s="51" t="s">
        <v>38</v>
      </c>
      <c r="E557" s="35" t="s">
        <v>146</v>
      </c>
      <c r="F557" s="27">
        <f>H557*3</f>
        <v>13746.329999999998</v>
      </c>
      <c r="G557" s="36">
        <f>H557/F557</f>
        <v>0.33333333333333337</v>
      </c>
      <c r="H557" s="27">
        <f>I557+K557</f>
        <v>4582.1099999999997</v>
      </c>
      <c r="I557" s="27">
        <f>K557*2</f>
        <v>3054.74</v>
      </c>
      <c r="J557" s="27"/>
      <c r="K557" s="27">
        <v>1527.37</v>
      </c>
      <c r="L557" s="28" t="s">
        <v>74</v>
      </c>
      <c r="M557" s="28" t="s">
        <v>48</v>
      </c>
      <c r="N557" s="37">
        <f>M557-L557</f>
        <v>246</v>
      </c>
      <c r="O557" s="38">
        <f>K557/N557</f>
        <v>6.2088211382113814</v>
      </c>
    </row>
    <row r="558" spans="1:15" x14ac:dyDescent="0.25">
      <c r="A558" s="35">
        <v>2016</v>
      </c>
      <c r="B558" s="26" t="str">
        <f>IF(AND($F558&gt;='2016 Overview'!$B$18,$F558&lt;='2016 Overview'!$C$18),'2016 Overview'!$A$18,IF(AND($F558&gt;='2016 Overview'!$B$17,$F558&lt;='2016 Overview'!$C$17),'2016 Overview'!$A$17, IF(AND($F558&gt;='2016 Overview'!$B$16,$F558&lt;='2016 Overview'!$C$16),'2016 Overview'!$A$16, IF(AND($F558&gt;='2016 Overview'!$B$15,$F558&lt;='2016 Overview'!$C$15),'2016 Overview'!$A$15, IF(AND($F558&gt;='2016 Overview'!$B$14,$F558&lt;='2016 Overview'!$C$14),'2016 Overview'!$A$14, IF(AND($F558&gt;='2016 Overview'!$B$13,$F558&lt;='2016 Overview'!$C$13),'2016 Overview'!$A$13, IF(AND($F558&gt;='2016 Overview'!$B$12,$F558&lt;='2016 Overview'!$C$12),'2016 Overview'!$A$12,IF(AND($F558&gt;='2016 Overview'!$B$11,$F558&lt;='2016 Overview'!$C$11),'2016 Overview'!$A$11,IF(AND($F558&gt;='2016 Overview'!$B$10,$F558&lt;='2016 Overview'!$C$10),'2016 Overview'!$A$10,IF(AND($F558&gt;='2016 Overview'!$B$9,$F558&lt;='2016 Overview'!$C$9),'2016 Overview'!$A$9,IF(AND($F558&gt;='2016 Overview'!$B$8,$F558&lt;='2016 Overview'!$C$8),'2016 Overview'!$A$7,IF(AND($F558&gt;='2016 Overview'!$B$7,$F558&lt;='2016 Overview'!$C$7),'2016 Overview'!$A$7,IF(AND($F558&gt;='2016 Overview'!$B$6,$F558&lt;='2016 Overview'!$C$6),'2016 Overview'!$A$6,IF(AND($F558&gt;='2016 Overview'!$B$5,$F558&lt;='2016 Overview'!$C$5),'2016 Overview'!$A$5,))))))))))))))</f>
        <v>L</v>
      </c>
      <c r="C558" s="35" t="s">
        <v>148</v>
      </c>
      <c r="D558" s="26"/>
      <c r="E558" s="35" t="s">
        <v>146</v>
      </c>
      <c r="F558" s="27">
        <v>35000</v>
      </c>
      <c r="G558" s="36">
        <f>H558/F558</f>
        <v>0.33333314285714283</v>
      </c>
      <c r="H558" s="27">
        <v>11666.66</v>
      </c>
      <c r="I558" s="27"/>
      <c r="J558" s="27">
        <v>0</v>
      </c>
      <c r="K558" s="27">
        <f>SUM(H558-J558)</f>
        <v>11666.66</v>
      </c>
      <c r="L558" s="28">
        <v>41680</v>
      </c>
      <c r="M558" s="28">
        <v>42452</v>
      </c>
      <c r="N558" s="37">
        <f>M558-L558</f>
        <v>772</v>
      </c>
      <c r="O558" s="38">
        <f>K558/N558</f>
        <v>15.112253886010363</v>
      </c>
    </row>
    <row r="559" spans="1:15" x14ac:dyDescent="0.25">
      <c r="A559" s="35">
        <v>2016</v>
      </c>
      <c r="B559" s="26" t="str">
        <f>IF(AND($F559&gt;='2016 Overview'!$B$18,$F559&lt;='2016 Overview'!$C$18),'2016 Overview'!$A$18,IF(AND($F559&gt;='2016 Overview'!$B$17,$F559&lt;='2016 Overview'!$C$17),'2016 Overview'!$A$17, IF(AND($F559&gt;='2016 Overview'!$B$16,$F559&lt;='2016 Overview'!$C$16),'2016 Overview'!$A$16, IF(AND($F559&gt;='2016 Overview'!$B$15,$F559&lt;='2016 Overview'!$C$15),'2016 Overview'!$A$15, IF(AND($F559&gt;='2016 Overview'!$B$14,$F559&lt;='2016 Overview'!$C$14),'2016 Overview'!$A$14, IF(AND($F559&gt;='2016 Overview'!$B$13,$F559&lt;='2016 Overview'!$C$13),'2016 Overview'!$A$13, IF(AND($F559&gt;='2016 Overview'!$B$12,$F559&lt;='2016 Overview'!$C$12),'2016 Overview'!$A$12,IF(AND($F559&gt;='2016 Overview'!$B$11,$F559&lt;='2016 Overview'!$C$11),'2016 Overview'!$A$11,IF(AND($F559&gt;='2016 Overview'!$B$10,$F559&lt;='2016 Overview'!$C$10),'2016 Overview'!$A$10,IF(AND($F559&gt;='2016 Overview'!$B$9,$F559&lt;='2016 Overview'!$C$9),'2016 Overview'!$A$9,IF(AND($F559&gt;='2016 Overview'!$B$8,$F559&lt;='2016 Overview'!$C$8),'2016 Overview'!$A$7,IF(AND($F559&gt;='2016 Overview'!$B$7,$F559&lt;='2016 Overview'!$C$7),'2016 Overview'!$A$7,IF(AND($F559&gt;='2016 Overview'!$B$6,$F559&lt;='2016 Overview'!$C$6),'2016 Overview'!$A$6,IF(AND($F559&gt;='2016 Overview'!$B$5,$F559&lt;='2016 Overview'!$C$5),'2016 Overview'!$A$5,))))))))))))))</f>
        <v>I</v>
      </c>
      <c r="C559" s="35" t="s">
        <v>148</v>
      </c>
      <c r="D559" s="26"/>
      <c r="E559" s="35" t="s">
        <v>146</v>
      </c>
      <c r="F559" s="27">
        <v>213800</v>
      </c>
      <c r="G559" s="36">
        <f>H559/F559</f>
        <v>0.3333333021515435</v>
      </c>
      <c r="H559" s="27">
        <v>71266.66</v>
      </c>
      <c r="I559" s="27"/>
      <c r="J559" s="27">
        <v>-4600</v>
      </c>
      <c r="K559" s="27">
        <f>SUM(H559-J559)</f>
        <v>75866.66</v>
      </c>
      <c r="L559" s="28">
        <v>42292</v>
      </c>
      <c r="M559" s="28">
        <v>42453</v>
      </c>
      <c r="N559" s="37">
        <f>M559-L559</f>
        <v>161</v>
      </c>
      <c r="O559" s="38">
        <f>K559/N559</f>
        <v>471.22149068322983</v>
      </c>
    </row>
    <row r="560" spans="1:15" x14ac:dyDescent="0.25">
      <c r="A560" s="35">
        <v>2016</v>
      </c>
      <c r="B560" s="26" t="str">
        <f>IF(AND($F560&gt;='2016 Overview'!$B$18,$F560&lt;='2016 Overview'!$C$18),'2016 Overview'!$A$18,IF(AND($F560&gt;='2016 Overview'!$B$17,$F560&lt;='2016 Overview'!$C$17),'2016 Overview'!$A$17, IF(AND($F560&gt;='2016 Overview'!$B$16,$F560&lt;='2016 Overview'!$C$16),'2016 Overview'!$A$16, IF(AND($F560&gt;='2016 Overview'!$B$15,$F560&lt;='2016 Overview'!$C$15),'2016 Overview'!$A$15, IF(AND($F560&gt;='2016 Overview'!$B$14,$F560&lt;='2016 Overview'!$C$14),'2016 Overview'!$A$14, IF(AND($F560&gt;='2016 Overview'!$B$13,$F560&lt;='2016 Overview'!$C$13),'2016 Overview'!$A$13, IF(AND($F560&gt;='2016 Overview'!$B$12,$F560&lt;='2016 Overview'!$C$12),'2016 Overview'!$A$12,IF(AND($F560&gt;='2016 Overview'!$B$11,$F560&lt;='2016 Overview'!$C$11),'2016 Overview'!$A$11,IF(AND($F560&gt;='2016 Overview'!$B$10,$F560&lt;='2016 Overview'!$C$10),'2016 Overview'!$A$10,IF(AND($F560&gt;='2016 Overview'!$B$9,$F560&lt;='2016 Overview'!$C$9),'2016 Overview'!$A$9,IF(AND($F560&gt;='2016 Overview'!$B$8,$F560&lt;='2016 Overview'!$C$8),'2016 Overview'!$A$7,IF(AND($F560&gt;='2016 Overview'!$B$7,$F560&lt;='2016 Overview'!$C$7),'2016 Overview'!$A$7,IF(AND($F560&gt;='2016 Overview'!$B$6,$F560&lt;='2016 Overview'!$C$6),'2016 Overview'!$A$6,IF(AND($F560&gt;='2016 Overview'!$B$5,$F560&lt;='2016 Overview'!$C$5),'2016 Overview'!$A$5,))))))))))))))</f>
        <v>J</v>
      </c>
      <c r="C560" s="35" t="s">
        <v>148</v>
      </c>
      <c r="D560" s="26"/>
      <c r="E560" s="35" t="s">
        <v>146</v>
      </c>
      <c r="F560" s="27">
        <v>75000</v>
      </c>
      <c r="G560" s="36">
        <f>H560/F560</f>
        <v>0.33333333333333331</v>
      </c>
      <c r="H560" s="27">
        <v>25000</v>
      </c>
      <c r="I560" s="27"/>
      <c r="J560" s="27">
        <v>0</v>
      </c>
      <c r="K560" s="27">
        <f>SUM(H560-J560)</f>
        <v>25000</v>
      </c>
      <c r="L560" s="28">
        <v>42115</v>
      </c>
      <c r="M560" s="28">
        <v>42453</v>
      </c>
      <c r="N560" s="37">
        <f>M560-L560</f>
        <v>338</v>
      </c>
      <c r="O560" s="38">
        <f>K560/N560</f>
        <v>73.964497041420117</v>
      </c>
    </row>
    <row r="561" spans="1:15" x14ac:dyDescent="0.25">
      <c r="A561" s="35">
        <v>2016</v>
      </c>
      <c r="B561" s="26" t="str">
        <f>IF(AND($F561&gt;='2016 Overview'!$B$18,$F561&lt;='2016 Overview'!$C$18),'2016 Overview'!$A$18,IF(AND($F561&gt;='2016 Overview'!$B$17,$F561&lt;='2016 Overview'!$C$17),'2016 Overview'!$A$17, IF(AND($F561&gt;='2016 Overview'!$B$16,$F561&lt;='2016 Overview'!$C$16),'2016 Overview'!$A$16, IF(AND($F561&gt;='2016 Overview'!$B$15,$F561&lt;='2016 Overview'!$C$15),'2016 Overview'!$A$15, IF(AND($F561&gt;='2016 Overview'!$B$14,$F561&lt;='2016 Overview'!$C$14),'2016 Overview'!$A$14, IF(AND($F561&gt;='2016 Overview'!$B$13,$F561&lt;='2016 Overview'!$C$13),'2016 Overview'!$A$13, IF(AND($F561&gt;='2016 Overview'!$B$12,$F561&lt;='2016 Overview'!$C$12),'2016 Overview'!$A$12,IF(AND($F561&gt;='2016 Overview'!$B$11,$F561&lt;='2016 Overview'!$C$11),'2016 Overview'!$A$11,IF(AND($F561&gt;='2016 Overview'!$B$10,$F561&lt;='2016 Overview'!$C$10),'2016 Overview'!$A$10,IF(AND($F561&gt;='2016 Overview'!$B$9,$F561&lt;='2016 Overview'!$C$9),'2016 Overview'!$A$9,IF(AND($F561&gt;='2016 Overview'!$B$8,$F561&lt;='2016 Overview'!$C$8),'2016 Overview'!$A$7,IF(AND($F561&gt;='2016 Overview'!$B$7,$F561&lt;='2016 Overview'!$C$7),'2016 Overview'!$A$7,IF(AND($F561&gt;='2016 Overview'!$B$6,$F561&lt;='2016 Overview'!$C$6),'2016 Overview'!$A$6,IF(AND($F561&gt;='2016 Overview'!$B$5,$F561&lt;='2016 Overview'!$C$5),'2016 Overview'!$A$5,))))))))))))))</f>
        <v>L</v>
      </c>
      <c r="C561" s="35" t="s">
        <v>148</v>
      </c>
      <c r="D561" s="26"/>
      <c r="E561" s="35" t="s">
        <v>146</v>
      </c>
      <c r="F561" s="27">
        <v>25387</v>
      </c>
      <c r="G561" s="36">
        <f>H561/F561</f>
        <v>0.33924213179974005</v>
      </c>
      <c r="H561" s="27">
        <v>8612.34</v>
      </c>
      <c r="I561" s="27"/>
      <c r="J561" s="27">
        <v>0</v>
      </c>
      <c r="K561" s="27">
        <f>SUM(H561-J561)</f>
        <v>8612.34</v>
      </c>
      <c r="L561" s="28">
        <v>42243</v>
      </c>
      <c r="M561" s="28">
        <v>42453</v>
      </c>
      <c r="N561" s="37">
        <f>M561-L561</f>
        <v>210</v>
      </c>
      <c r="O561" s="38">
        <f>K561/N561</f>
        <v>41.011142857142858</v>
      </c>
    </row>
    <row r="562" spans="1:15" x14ac:dyDescent="0.25">
      <c r="A562" s="35">
        <v>2016</v>
      </c>
      <c r="B562" s="26" t="str">
        <f>IF(AND($F562&gt;='2016 Overview'!$B$18,$F562&lt;='2016 Overview'!$C$18),'2016 Overview'!$A$18,IF(AND($F562&gt;='2016 Overview'!$B$17,$F562&lt;='2016 Overview'!$C$17),'2016 Overview'!$A$17, IF(AND($F562&gt;='2016 Overview'!$B$16,$F562&lt;='2016 Overview'!$C$16),'2016 Overview'!$A$16, IF(AND($F562&gt;='2016 Overview'!$B$15,$F562&lt;='2016 Overview'!$C$15),'2016 Overview'!$A$15, IF(AND($F562&gt;='2016 Overview'!$B$14,$F562&lt;='2016 Overview'!$C$14),'2016 Overview'!$A$14, IF(AND($F562&gt;='2016 Overview'!$B$13,$F562&lt;='2016 Overview'!$C$13),'2016 Overview'!$A$13, IF(AND($F562&gt;='2016 Overview'!$B$12,$F562&lt;='2016 Overview'!$C$12),'2016 Overview'!$A$12,IF(AND($F562&gt;='2016 Overview'!$B$11,$F562&lt;='2016 Overview'!$C$11),'2016 Overview'!$A$11,IF(AND($F562&gt;='2016 Overview'!$B$10,$F562&lt;='2016 Overview'!$C$10),'2016 Overview'!$A$10,IF(AND($F562&gt;='2016 Overview'!$B$9,$F562&lt;='2016 Overview'!$C$9),'2016 Overview'!$A$9,IF(AND($F562&gt;='2016 Overview'!$B$8,$F562&lt;='2016 Overview'!$C$8),'2016 Overview'!$A$7,IF(AND($F562&gt;='2016 Overview'!$B$7,$F562&lt;='2016 Overview'!$C$7),'2016 Overview'!$A$7,IF(AND($F562&gt;='2016 Overview'!$B$6,$F562&lt;='2016 Overview'!$C$6),'2016 Overview'!$A$6,IF(AND($F562&gt;='2016 Overview'!$B$5,$F562&lt;='2016 Overview'!$C$5),'2016 Overview'!$A$5,))))))))))))))</f>
        <v>J</v>
      </c>
      <c r="C562" s="35" t="s">
        <v>148</v>
      </c>
      <c r="D562" s="26"/>
      <c r="E562" s="35" t="s">
        <v>146</v>
      </c>
      <c r="F562" s="27">
        <v>87524</v>
      </c>
      <c r="G562" s="36">
        <f>H562/F562</f>
        <v>0.3333332571637494</v>
      </c>
      <c r="H562" s="27">
        <v>29174.66</v>
      </c>
      <c r="I562" s="27"/>
      <c r="J562" s="27">
        <v>0</v>
      </c>
      <c r="K562" s="27">
        <f>SUM(H562-J562)</f>
        <v>29174.66</v>
      </c>
      <c r="L562" s="28">
        <v>41732</v>
      </c>
      <c r="M562" s="28">
        <v>42460</v>
      </c>
      <c r="N562" s="37">
        <f>M562-L562</f>
        <v>728</v>
      </c>
      <c r="O562" s="38">
        <f>K562/N562</f>
        <v>40.075082417582415</v>
      </c>
    </row>
    <row r="563" spans="1:15" x14ac:dyDescent="0.25">
      <c r="A563" s="35">
        <v>2016</v>
      </c>
      <c r="B563" s="26" t="str">
        <f>IF(AND($F563&gt;='2016 Overview'!$B$18,$F563&lt;='2016 Overview'!$C$18),'2016 Overview'!$A$18,IF(AND($F563&gt;='2016 Overview'!$B$17,$F563&lt;='2016 Overview'!$C$17),'2016 Overview'!$A$17, IF(AND($F563&gt;='2016 Overview'!$B$16,$F563&lt;='2016 Overview'!$C$16),'2016 Overview'!$A$16, IF(AND($F563&gt;='2016 Overview'!$B$15,$F563&lt;='2016 Overview'!$C$15),'2016 Overview'!$A$15, IF(AND($F563&gt;='2016 Overview'!$B$14,$F563&lt;='2016 Overview'!$C$14),'2016 Overview'!$A$14, IF(AND($F563&gt;='2016 Overview'!$B$13,$F563&lt;='2016 Overview'!$C$13),'2016 Overview'!$A$13, IF(AND($F563&gt;='2016 Overview'!$B$12,$F563&lt;='2016 Overview'!$C$12),'2016 Overview'!$A$12,IF(AND($F563&gt;='2016 Overview'!$B$11,$F563&lt;='2016 Overview'!$C$11),'2016 Overview'!$A$11,IF(AND($F563&gt;='2016 Overview'!$B$10,$F563&lt;='2016 Overview'!$C$10),'2016 Overview'!$A$10,IF(AND($F563&gt;='2016 Overview'!$B$9,$F563&lt;='2016 Overview'!$C$9),'2016 Overview'!$A$9,IF(AND($F563&gt;='2016 Overview'!$B$8,$F563&lt;='2016 Overview'!$C$8),'2016 Overview'!$A$7,IF(AND($F563&gt;='2016 Overview'!$B$7,$F563&lt;='2016 Overview'!$C$7),'2016 Overview'!$A$7,IF(AND($F563&gt;='2016 Overview'!$B$6,$F563&lt;='2016 Overview'!$C$6),'2016 Overview'!$A$6,IF(AND($F563&gt;='2016 Overview'!$B$5,$F563&lt;='2016 Overview'!$C$5),'2016 Overview'!$A$5,))))))))))))))</f>
        <v>J</v>
      </c>
      <c r="C563" s="35" t="s">
        <v>148</v>
      </c>
      <c r="D563" s="26"/>
      <c r="E563" s="35" t="s">
        <v>146</v>
      </c>
      <c r="F563" s="27">
        <v>99000</v>
      </c>
      <c r="G563" s="36">
        <f>H563/F563</f>
        <v>0.33333333333333331</v>
      </c>
      <c r="H563" s="27">
        <v>33000</v>
      </c>
      <c r="I563" s="27"/>
      <c r="J563" s="27">
        <v>0</v>
      </c>
      <c r="K563" s="27">
        <f>SUM(H563-J563)</f>
        <v>33000</v>
      </c>
      <c r="L563" s="28">
        <v>41848</v>
      </c>
      <c r="M563" s="28">
        <v>42464</v>
      </c>
      <c r="N563" s="37">
        <f>M563-L563</f>
        <v>616</v>
      </c>
      <c r="O563" s="38">
        <f>K563/N563</f>
        <v>53.571428571428569</v>
      </c>
    </row>
    <row r="564" spans="1:15" x14ac:dyDescent="0.25">
      <c r="A564" s="35">
        <v>2016</v>
      </c>
      <c r="B564" s="26" t="str">
        <f>IF(AND($F564&gt;='2016 Overview'!$B$18,$F564&lt;='2016 Overview'!$C$18),'2016 Overview'!$A$18,IF(AND($F564&gt;='2016 Overview'!$B$17,$F564&lt;='2016 Overview'!$C$17),'2016 Overview'!$A$17, IF(AND($F564&gt;='2016 Overview'!$B$16,$F564&lt;='2016 Overview'!$C$16),'2016 Overview'!$A$16, IF(AND($F564&gt;='2016 Overview'!$B$15,$F564&lt;='2016 Overview'!$C$15),'2016 Overview'!$A$15, IF(AND($F564&gt;='2016 Overview'!$B$14,$F564&lt;='2016 Overview'!$C$14),'2016 Overview'!$A$14, IF(AND($F564&gt;='2016 Overview'!$B$13,$F564&lt;='2016 Overview'!$C$13),'2016 Overview'!$A$13, IF(AND($F564&gt;='2016 Overview'!$B$12,$F564&lt;='2016 Overview'!$C$12),'2016 Overview'!$A$12,IF(AND($F564&gt;='2016 Overview'!$B$11,$F564&lt;='2016 Overview'!$C$11),'2016 Overview'!$A$11,IF(AND($F564&gt;='2016 Overview'!$B$10,$F564&lt;='2016 Overview'!$C$10),'2016 Overview'!$A$10,IF(AND($F564&gt;='2016 Overview'!$B$9,$F564&lt;='2016 Overview'!$C$9),'2016 Overview'!$A$9,IF(AND($F564&gt;='2016 Overview'!$B$8,$F564&lt;='2016 Overview'!$C$8),'2016 Overview'!$A$7,IF(AND($F564&gt;='2016 Overview'!$B$7,$F564&lt;='2016 Overview'!$C$7),'2016 Overview'!$A$7,IF(AND($F564&gt;='2016 Overview'!$B$6,$F564&lt;='2016 Overview'!$C$6),'2016 Overview'!$A$6,IF(AND($F564&gt;='2016 Overview'!$B$5,$F564&lt;='2016 Overview'!$C$5),'2016 Overview'!$A$5,))))))))))))))</f>
        <v>L</v>
      </c>
      <c r="C564" s="35" t="s">
        <v>148</v>
      </c>
      <c r="D564" s="26"/>
      <c r="E564" s="35" t="s">
        <v>146</v>
      </c>
      <c r="F564" s="27">
        <v>30500</v>
      </c>
      <c r="G564" s="36">
        <f>H564/F564</f>
        <v>0.33333311475409838</v>
      </c>
      <c r="H564" s="27">
        <v>10166.66</v>
      </c>
      <c r="I564" s="27"/>
      <c r="J564" s="27">
        <v>0</v>
      </c>
      <c r="K564" s="27">
        <f>SUM(H564-J564)</f>
        <v>10166.66</v>
      </c>
      <c r="L564" s="28">
        <v>41618</v>
      </c>
      <c r="M564" s="28">
        <v>42464</v>
      </c>
      <c r="N564" s="37">
        <f>M564-L564</f>
        <v>846</v>
      </c>
      <c r="O564" s="38">
        <f>K564/N564</f>
        <v>12.017328605200946</v>
      </c>
    </row>
    <row r="565" spans="1:15" x14ac:dyDescent="0.25">
      <c r="A565" s="35">
        <v>2016</v>
      </c>
      <c r="B565" s="26">
        <f>IF(AND($F565&gt;='2016 Overview'!$B$18,$F565&lt;='2016 Overview'!$C$18),'2016 Overview'!$A$18,IF(AND($F565&gt;='2016 Overview'!$B$17,$F565&lt;='2016 Overview'!$C$17),'2016 Overview'!$A$17, IF(AND($F565&gt;='2016 Overview'!$B$16,$F565&lt;='2016 Overview'!$C$16),'2016 Overview'!$A$16, IF(AND($F565&gt;='2016 Overview'!$B$15,$F565&lt;='2016 Overview'!$C$15),'2016 Overview'!$A$15, IF(AND($F565&gt;='2016 Overview'!$B$14,$F565&lt;='2016 Overview'!$C$14),'2016 Overview'!$A$14, IF(AND($F565&gt;='2016 Overview'!$B$13,$F565&lt;='2016 Overview'!$C$13),'2016 Overview'!$A$13, IF(AND($F565&gt;='2016 Overview'!$B$12,$F565&lt;='2016 Overview'!$C$12),'2016 Overview'!$A$12,IF(AND($F565&gt;='2016 Overview'!$B$11,$F565&lt;='2016 Overview'!$C$11),'2016 Overview'!$A$11,IF(AND($F565&gt;='2016 Overview'!$B$10,$F565&lt;='2016 Overview'!$C$10),'2016 Overview'!$A$10,IF(AND($F565&gt;='2016 Overview'!$B$9,$F565&lt;='2016 Overview'!$C$9),'2016 Overview'!$A$9,IF(AND($F565&gt;='2016 Overview'!$B$8,$F565&lt;='2016 Overview'!$C$8),'2016 Overview'!$A$7,IF(AND($F565&gt;='2016 Overview'!$B$7,$F565&lt;='2016 Overview'!$C$7),'2016 Overview'!$A$7,IF(AND($F565&gt;='2016 Overview'!$B$6,$F565&lt;='2016 Overview'!$C$6),'2016 Overview'!$A$6,IF(AND($F565&gt;='2016 Overview'!$B$5,$F565&lt;='2016 Overview'!$C$5),'2016 Overview'!$A$5,))))))))))))))</f>
        <v>0</v>
      </c>
      <c r="C565" s="35" t="s">
        <v>148</v>
      </c>
      <c r="D565" s="51" t="s">
        <v>38</v>
      </c>
      <c r="E565" s="35" t="s">
        <v>146</v>
      </c>
      <c r="F565" s="27">
        <f>H565*3</f>
        <v>49999.950000000004</v>
      </c>
      <c r="G565" s="36">
        <f>H565/F565</f>
        <v>0.33333333333333331</v>
      </c>
      <c r="H565" s="27">
        <f>I565+K565</f>
        <v>16666.650000000001</v>
      </c>
      <c r="I565" s="27">
        <f>K565*2</f>
        <v>11111.1</v>
      </c>
      <c r="J565" s="27"/>
      <c r="K565" s="27">
        <v>5555.55</v>
      </c>
      <c r="L565" s="28" t="s">
        <v>53</v>
      </c>
      <c r="M565" s="28" t="s">
        <v>54</v>
      </c>
      <c r="N565" s="37">
        <f>M565-L565</f>
        <v>274</v>
      </c>
      <c r="O565" s="38">
        <f>K565/N565</f>
        <v>20.275729927007301</v>
      </c>
    </row>
    <row r="566" spans="1:15" x14ac:dyDescent="0.25">
      <c r="A566" s="35">
        <v>2016</v>
      </c>
      <c r="B566" s="26" t="str">
        <f>IF(AND($F566&gt;='2016 Overview'!$B$18,$F566&lt;='2016 Overview'!$C$18),'2016 Overview'!$A$18,IF(AND($F566&gt;='2016 Overview'!$B$17,$F566&lt;='2016 Overview'!$C$17),'2016 Overview'!$A$17, IF(AND($F566&gt;='2016 Overview'!$B$16,$F566&lt;='2016 Overview'!$C$16),'2016 Overview'!$A$16, IF(AND($F566&gt;='2016 Overview'!$B$15,$F566&lt;='2016 Overview'!$C$15),'2016 Overview'!$A$15, IF(AND($F566&gt;='2016 Overview'!$B$14,$F566&lt;='2016 Overview'!$C$14),'2016 Overview'!$A$14, IF(AND($F566&gt;='2016 Overview'!$B$13,$F566&lt;='2016 Overview'!$C$13),'2016 Overview'!$A$13, IF(AND($F566&gt;='2016 Overview'!$B$12,$F566&lt;='2016 Overview'!$C$12),'2016 Overview'!$A$12,IF(AND($F566&gt;='2016 Overview'!$B$11,$F566&lt;='2016 Overview'!$C$11),'2016 Overview'!$A$11,IF(AND($F566&gt;='2016 Overview'!$B$10,$F566&lt;='2016 Overview'!$C$10),'2016 Overview'!$A$10,IF(AND($F566&gt;='2016 Overview'!$B$9,$F566&lt;='2016 Overview'!$C$9),'2016 Overview'!$A$9,IF(AND($F566&gt;='2016 Overview'!$B$8,$F566&lt;='2016 Overview'!$C$8),'2016 Overview'!$A$7,IF(AND($F566&gt;='2016 Overview'!$B$7,$F566&lt;='2016 Overview'!$C$7),'2016 Overview'!$A$7,IF(AND($F566&gt;='2016 Overview'!$B$6,$F566&lt;='2016 Overview'!$C$6),'2016 Overview'!$A$6,IF(AND($F566&gt;='2016 Overview'!$B$5,$F566&lt;='2016 Overview'!$C$5),'2016 Overview'!$A$5,))))))))))))))</f>
        <v>N</v>
      </c>
      <c r="C566" s="35" t="s">
        <v>148</v>
      </c>
      <c r="D566" s="51" t="s">
        <v>38</v>
      </c>
      <c r="E566" s="35" t="s">
        <v>146</v>
      </c>
      <c r="F566" s="27">
        <f>H566*3</f>
        <v>8399.9700000000012</v>
      </c>
      <c r="G566" s="36">
        <f>H566/F566</f>
        <v>0.33333333333333331</v>
      </c>
      <c r="H566" s="27">
        <f>I566+K566</f>
        <v>2799.9900000000002</v>
      </c>
      <c r="I566" s="27">
        <f>K566*2</f>
        <v>1866.66</v>
      </c>
      <c r="J566" s="27"/>
      <c r="K566" s="27">
        <v>933.33</v>
      </c>
      <c r="L566" s="28" t="s">
        <v>51</v>
      </c>
      <c r="M566" s="28" t="s">
        <v>52</v>
      </c>
      <c r="N566" s="37">
        <f>M566-L566</f>
        <v>722</v>
      </c>
      <c r="O566" s="38">
        <f>K566/N566</f>
        <v>1.2927008310249308</v>
      </c>
    </row>
    <row r="567" spans="1:15" x14ac:dyDescent="0.25">
      <c r="A567" s="35">
        <v>2016</v>
      </c>
      <c r="B567" s="26" t="str">
        <f>IF(AND($F567&gt;='2016 Overview'!$B$18,$F567&lt;='2016 Overview'!$C$18),'2016 Overview'!$A$18,IF(AND($F567&gt;='2016 Overview'!$B$17,$F567&lt;='2016 Overview'!$C$17),'2016 Overview'!$A$17, IF(AND($F567&gt;='2016 Overview'!$B$16,$F567&lt;='2016 Overview'!$C$16),'2016 Overview'!$A$16, IF(AND($F567&gt;='2016 Overview'!$B$15,$F567&lt;='2016 Overview'!$C$15),'2016 Overview'!$A$15, IF(AND($F567&gt;='2016 Overview'!$B$14,$F567&lt;='2016 Overview'!$C$14),'2016 Overview'!$A$14, IF(AND($F567&gt;='2016 Overview'!$B$13,$F567&lt;='2016 Overview'!$C$13),'2016 Overview'!$A$13, IF(AND($F567&gt;='2016 Overview'!$B$12,$F567&lt;='2016 Overview'!$C$12),'2016 Overview'!$A$12,IF(AND($F567&gt;='2016 Overview'!$B$11,$F567&lt;='2016 Overview'!$C$11),'2016 Overview'!$A$11,IF(AND($F567&gt;='2016 Overview'!$B$10,$F567&lt;='2016 Overview'!$C$10),'2016 Overview'!$A$10,IF(AND($F567&gt;='2016 Overview'!$B$9,$F567&lt;='2016 Overview'!$C$9),'2016 Overview'!$A$9,IF(AND($F567&gt;='2016 Overview'!$B$8,$F567&lt;='2016 Overview'!$C$8),'2016 Overview'!$A$7,IF(AND($F567&gt;='2016 Overview'!$B$7,$F567&lt;='2016 Overview'!$C$7),'2016 Overview'!$A$7,IF(AND($F567&gt;='2016 Overview'!$B$6,$F567&lt;='2016 Overview'!$C$6),'2016 Overview'!$A$6,IF(AND($F567&gt;='2016 Overview'!$B$5,$F567&lt;='2016 Overview'!$C$5),'2016 Overview'!$A$5,))))))))))))))</f>
        <v>M</v>
      </c>
      <c r="C567" s="35" t="s">
        <v>148</v>
      </c>
      <c r="D567" s="51" t="s">
        <v>38</v>
      </c>
      <c r="E567" s="35" t="s">
        <v>146</v>
      </c>
      <c r="F567" s="27">
        <f>H567*3</f>
        <v>14000.04</v>
      </c>
      <c r="G567" s="36">
        <f>H567/F567</f>
        <v>0.33333333333333331</v>
      </c>
      <c r="H567" s="27">
        <f>I567+K567</f>
        <v>4666.68</v>
      </c>
      <c r="I567" s="27">
        <f>K567*2</f>
        <v>3111.12</v>
      </c>
      <c r="J567" s="27"/>
      <c r="K567" s="27">
        <v>1555.56</v>
      </c>
      <c r="L567" s="28" t="s">
        <v>133</v>
      </c>
      <c r="M567" s="28" t="s">
        <v>134</v>
      </c>
      <c r="N567" s="37">
        <f>M567-L567</f>
        <v>1177</v>
      </c>
      <c r="O567" s="38">
        <f>K567/N567</f>
        <v>1.3216312659303313</v>
      </c>
    </row>
    <row r="568" spans="1:15" x14ac:dyDescent="0.25">
      <c r="A568" s="35">
        <v>2016</v>
      </c>
      <c r="B568" s="26">
        <f>IF(AND($F568&gt;='2016 Overview'!$B$18,$F568&lt;='2016 Overview'!$C$18),'2016 Overview'!$A$18,IF(AND($F568&gt;='2016 Overview'!$B$17,$F568&lt;='2016 Overview'!$C$17),'2016 Overview'!$A$17, IF(AND($F568&gt;='2016 Overview'!$B$16,$F568&lt;='2016 Overview'!$C$16),'2016 Overview'!$A$16, IF(AND($F568&gt;='2016 Overview'!$B$15,$F568&lt;='2016 Overview'!$C$15),'2016 Overview'!$A$15, IF(AND($F568&gt;='2016 Overview'!$B$14,$F568&lt;='2016 Overview'!$C$14),'2016 Overview'!$A$14, IF(AND($F568&gt;='2016 Overview'!$B$13,$F568&lt;='2016 Overview'!$C$13),'2016 Overview'!$A$13, IF(AND($F568&gt;='2016 Overview'!$B$12,$F568&lt;='2016 Overview'!$C$12),'2016 Overview'!$A$12,IF(AND($F568&gt;='2016 Overview'!$B$11,$F568&lt;='2016 Overview'!$C$11),'2016 Overview'!$A$11,IF(AND($F568&gt;='2016 Overview'!$B$10,$F568&lt;='2016 Overview'!$C$10),'2016 Overview'!$A$10,IF(AND($F568&gt;='2016 Overview'!$B$9,$F568&lt;='2016 Overview'!$C$9),'2016 Overview'!$A$9,IF(AND($F568&gt;='2016 Overview'!$B$8,$F568&lt;='2016 Overview'!$C$8),'2016 Overview'!$A$7,IF(AND($F568&gt;='2016 Overview'!$B$7,$F568&lt;='2016 Overview'!$C$7),'2016 Overview'!$A$7,IF(AND($F568&gt;='2016 Overview'!$B$6,$F568&lt;='2016 Overview'!$C$6),'2016 Overview'!$A$6,IF(AND($F568&gt;='2016 Overview'!$B$5,$F568&lt;='2016 Overview'!$C$5),'2016 Overview'!$A$5,))))))))))))))</f>
        <v>0</v>
      </c>
      <c r="C568" s="35" t="s">
        <v>148</v>
      </c>
      <c r="D568" s="51" t="s">
        <v>38</v>
      </c>
      <c r="E568" s="35" t="s">
        <v>146</v>
      </c>
      <c r="F568" s="27">
        <f>H568*3</f>
        <v>49999.950000000004</v>
      </c>
      <c r="G568" s="36">
        <f>H568/F568</f>
        <v>0.33333333333333331</v>
      </c>
      <c r="H568" s="27">
        <f>I568+K568</f>
        <v>16666.650000000001</v>
      </c>
      <c r="I568" s="27">
        <f>K568*2</f>
        <v>11111.1</v>
      </c>
      <c r="J568" s="27"/>
      <c r="K568" s="27">
        <v>5555.55</v>
      </c>
      <c r="L568" s="28" t="s">
        <v>108</v>
      </c>
      <c r="M568" s="28" t="s">
        <v>120</v>
      </c>
      <c r="N568" s="37">
        <f>M568-L568</f>
        <v>178</v>
      </c>
      <c r="O568" s="38">
        <f>K568/N568</f>
        <v>31.210955056179778</v>
      </c>
    </row>
    <row r="569" spans="1:15" x14ac:dyDescent="0.25">
      <c r="A569" s="35">
        <v>2016</v>
      </c>
      <c r="B569" s="26" t="str">
        <f>IF(AND($F569&gt;='2016 Overview'!$B$18,$F569&lt;='2016 Overview'!$C$18),'2016 Overview'!$A$18,IF(AND($F569&gt;='2016 Overview'!$B$17,$F569&lt;='2016 Overview'!$C$17),'2016 Overview'!$A$17, IF(AND($F569&gt;='2016 Overview'!$B$16,$F569&lt;='2016 Overview'!$C$16),'2016 Overview'!$A$16, IF(AND($F569&gt;='2016 Overview'!$B$15,$F569&lt;='2016 Overview'!$C$15),'2016 Overview'!$A$15, IF(AND($F569&gt;='2016 Overview'!$B$14,$F569&lt;='2016 Overview'!$C$14),'2016 Overview'!$A$14, IF(AND($F569&gt;='2016 Overview'!$B$13,$F569&lt;='2016 Overview'!$C$13),'2016 Overview'!$A$13, IF(AND($F569&gt;='2016 Overview'!$B$12,$F569&lt;='2016 Overview'!$C$12),'2016 Overview'!$A$12,IF(AND($F569&gt;='2016 Overview'!$B$11,$F569&lt;='2016 Overview'!$C$11),'2016 Overview'!$A$11,IF(AND($F569&gt;='2016 Overview'!$B$10,$F569&lt;='2016 Overview'!$C$10),'2016 Overview'!$A$10,IF(AND($F569&gt;='2016 Overview'!$B$9,$F569&lt;='2016 Overview'!$C$9),'2016 Overview'!$A$9,IF(AND($F569&gt;='2016 Overview'!$B$8,$F569&lt;='2016 Overview'!$C$8),'2016 Overview'!$A$7,IF(AND($F569&gt;='2016 Overview'!$B$7,$F569&lt;='2016 Overview'!$C$7),'2016 Overview'!$A$7,IF(AND($F569&gt;='2016 Overview'!$B$6,$F569&lt;='2016 Overview'!$C$6),'2016 Overview'!$A$6,IF(AND($F569&gt;='2016 Overview'!$B$5,$F569&lt;='2016 Overview'!$C$5),'2016 Overview'!$A$5,))))))))))))))</f>
        <v>I</v>
      </c>
      <c r="C569" s="35" t="s">
        <v>148</v>
      </c>
      <c r="D569" s="26"/>
      <c r="E569" s="35" t="s">
        <v>146</v>
      </c>
      <c r="F569" s="27">
        <v>100000</v>
      </c>
      <c r="G569" s="36">
        <f>H569/F569</f>
        <v>0.3333333</v>
      </c>
      <c r="H569" s="27">
        <v>33333.33</v>
      </c>
      <c r="I569" s="27"/>
      <c r="J569" s="27">
        <v>0</v>
      </c>
      <c r="K569" s="27">
        <f>SUM(H569-J569)</f>
        <v>33333.33</v>
      </c>
      <c r="L569" s="28">
        <v>42272</v>
      </c>
      <c r="M569" s="28">
        <v>42475</v>
      </c>
      <c r="N569" s="37">
        <f>M569-L569</f>
        <v>203</v>
      </c>
      <c r="O569" s="38">
        <f>K569/N569</f>
        <v>164.20359605911332</v>
      </c>
    </row>
    <row r="570" spans="1:15" x14ac:dyDescent="0.25">
      <c r="A570" s="35">
        <v>2016</v>
      </c>
      <c r="B570" s="26" t="str">
        <f>IF(AND($F570&gt;='2016 Overview'!$B$18,$F570&lt;='2016 Overview'!$C$18),'2016 Overview'!$A$18,IF(AND($F570&gt;='2016 Overview'!$B$17,$F570&lt;='2016 Overview'!$C$17),'2016 Overview'!$A$17, IF(AND($F570&gt;='2016 Overview'!$B$16,$F570&lt;='2016 Overview'!$C$16),'2016 Overview'!$A$16, IF(AND($F570&gt;='2016 Overview'!$B$15,$F570&lt;='2016 Overview'!$C$15),'2016 Overview'!$A$15, IF(AND($F570&gt;='2016 Overview'!$B$14,$F570&lt;='2016 Overview'!$C$14),'2016 Overview'!$A$14, IF(AND($F570&gt;='2016 Overview'!$B$13,$F570&lt;='2016 Overview'!$C$13),'2016 Overview'!$A$13, IF(AND($F570&gt;='2016 Overview'!$B$12,$F570&lt;='2016 Overview'!$C$12),'2016 Overview'!$A$12,IF(AND($F570&gt;='2016 Overview'!$B$11,$F570&lt;='2016 Overview'!$C$11),'2016 Overview'!$A$11,IF(AND($F570&gt;='2016 Overview'!$B$10,$F570&lt;='2016 Overview'!$C$10),'2016 Overview'!$A$10,IF(AND($F570&gt;='2016 Overview'!$B$9,$F570&lt;='2016 Overview'!$C$9),'2016 Overview'!$A$9,IF(AND($F570&gt;='2016 Overview'!$B$8,$F570&lt;='2016 Overview'!$C$8),'2016 Overview'!$A$7,IF(AND($F570&gt;='2016 Overview'!$B$7,$F570&lt;='2016 Overview'!$C$7),'2016 Overview'!$A$7,IF(AND($F570&gt;='2016 Overview'!$B$6,$F570&lt;='2016 Overview'!$C$6),'2016 Overview'!$A$6,IF(AND($F570&gt;='2016 Overview'!$B$5,$F570&lt;='2016 Overview'!$C$5),'2016 Overview'!$A$5,))))))))))))))</f>
        <v>N</v>
      </c>
      <c r="C570" s="35" t="s">
        <v>148</v>
      </c>
      <c r="D570" s="51" t="s">
        <v>38</v>
      </c>
      <c r="E570" s="35" t="s">
        <v>146</v>
      </c>
      <c r="F570" s="27">
        <f>H570*3</f>
        <v>6000.0299999999988</v>
      </c>
      <c r="G570" s="36">
        <f>H570/F570</f>
        <v>0.33333333333333337</v>
      </c>
      <c r="H570" s="27">
        <f>I570+K570</f>
        <v>2000.0099999999998</v>
      </c>
      <c r="I570" s="27">
        <f>K570*2</f>
        <v>1333.34</v>
      </c>
      <c r="J570" s="27"/>
      <c r="K570" s="27">
        <v>666.67</v>
      </c>
      <c r="L570" s="28" t="s">
        <v>123</v>
      </c>
      <c r="M570" s="28" t="s">
        <v>120</v>
      </c>
      <c r="N570" s="37">
        <f>M570-L570</f>
        <v>155</v>
      </c>
      <c r="O570" s="38">
        <f>K570/N570</f>
        <v>4.3010967741935477</v>
      </c>
    </row>
    <row r="571" spans="1:15" x14ac:dyDescent="0.25">
      <c r="A571" s="35">
        <v>2016</v>
      </c>
      <c r="B571" s="26">
        <f>IF(AND($F571&gt;='2016 Overview'!$B$18,$F571&lt;='2016 Overview'!$C$18),'2016 Overview'!$A$18,IF(AND($F571&gt;='2016 Overview'!$B$17,$F571&lt;='2016 Overview'!$C$17),'2016 Overview'!$A$17, IF(AND($F571&gt;='2016 Overview'!$B$16,$F571&lt;='2016 Overview'!$C$16),'2016 Overview'!$A$16, IF(AND($F571&gt;='2016 Overview'!$B$15,$F571&lt;='2016 Overview'!$C$15),'2016 Overview'!$A$15, IF(AND($F571&gt;='2016 Overview'!$B$14,$F571&lt;='2016 Overview'!$C$14),'2016 Overview'!$A$14, IF(AND($F571&gt;='2016 Overview'!$B$13,$F571&lt;='2016 Overview'!$C$13),'2016 Overview'!$A$13, IF(AND($F571&gt;='2016 Overview'!$B$12,$F571&lt;='2016 Overview'!$C$12),'2016 Overview'!$A$12,IF(AND($F571&gt;='2016 Overview'!$B$11,$F571&lt;='2016 Overview'!$C$11),'2016 Overview'!$A$11,IF(AND($F571&gt;='2016 Overview'!$B$10,$F571&lt;='2016 Overview'!$C$10),'2016 Overview'!$A$10,IF(AND($F571&gt;='2016 Overview'!$B$9,$F571&lt;='2016 Overview'!$C$9),'2016 Overview'!$A$9,IF(AND($F571&gt;='2016 Overview'!$B$8,$F571&lt;='2016 Overview'!$C$8),'2016 Overview'!$A$7,IF(AND($F571&gt;='2016 Overview'!$B$7,$F571&lt;='2016 Overview'!$C$7),'2016 Overview'!$A$7,IF(AND($F571&gt;='2016 Overview'!$B$6,$F571&lt;='2016 Overview'!$C$6),'2016 Overview'!$A$6,IF(AND($F571&gt;='2016 Overview'!$B$5,$F571&lt;='2016 Overview'!$C$5),'2016 Overview'!$A$5,))))))))))))))</f>
        <v>0</v>
      </c>
      <c r="C571" s="35" t="s">
        <v>148</v>
      </c>
      <c r="D571" s="26"/>
      <c r="E571" s="35" t="s">
        <v>146</v>
      </c>
      <c r="F571" s="27">
        <v>50000</v>
      </c>
      <c r="G571" s="36">
        <f>H571/F571</f>
        <v>0.3333332</v>
      </c>
      <c r="H571" s="27">
        <v>16666.66</v>
      </c>
      <c r="I571" s="27"/>
      <c r="J571" s="27">
        <v>-2324.7800000000002</v>
      </c>
      <c r="K571" s="27">
        <f>SUM(H571-J571)</f>
        <v>18991.439999999999</v>
      </c>
      <c r="L571" s="28">
        <v>40648</v>
      </c>
      <c r="M571" s="28">
        <v>42479</v>
      </c>
      <c r="N571" s="37">
        <f>M571-L571</f>
        <v>1831</v>
      </c>
      <c r="O571" s="38">
        <f>K571/N571</f>
        <v>10.37216821409066</v>
      </c>
    </row>
    <row r="572" spans="1:15" x14ac:dyDescent="0.25">
      <c r="A572" s="35">
        <v>2016</v>
      </c>
      <c r="B572" s="26" t="str">
        <f>IF(AND($F572&gt;='2016 Overview'!$B$18,$F572&lt;='2016 Overview'!$C$18),'2016 Overview'!$A$18,IF(AND($F572&gt;='2016 Overview'!$B$17,$F572&lt;='2016 Overview'!$C$17),'2016 Overview'!$A$17, IF(AND($F572&gt;='2016 Overview'!$B$16,$F572&lt;='2016 Overview'!$C$16),'2016 Overview'!$A$16, IF(AND($F572&gt;='2016 Overview'!$B$15,$F572&lt;='2016 Overview'!$C$15),'2016 Overview'!$A$15, IF(AND($F572&gt;='2016 Overview'!$B$14,$F572&lt;='2016 Overview'!$C$14),'2016 Overview'!$A$14, IF(AND($F572&gt;='2016 Overview'!$B$13,$F572&lt;='2016 Overview'!$C$13),'2016 Overview'!$A$13, IF(AND($F572&gt;='2016 Overview'!$B$12,$F572&lt;='2016 Overview'!$C$12),'2016 Overview'!$A$12,IF(AND($F572&gt;='2016 Overview'!$B$11,$F572&lt;='2016 Overview'!$C$11),'2016 Overview'!$A$11,IF(AND($F572&gt;='2016 Overview'!$B$10,$F572&lt;='2016 Overview'!$C$10),'2016 Overview'!$A$10,IF(AND($F572&gt;='2016 Overview'!$B$9,$F572&lt;='2016 Overview'!$C$9),'2016 Overview'!$A$9,IF(AND($F572&gt;='2016 Overview'!$B$8,$F572&lt;='2016 Overview'!$C$8),'2016 Overview'!$A$7,IF(AND($F572&gt;='2016 Overview'!$B$7,$F572&lt;='2016 Overview'!$C$7),'2016 Overview'!$A$7,IF(AND($F572&gt;='2016 Overview'!$B$6,$F572&lt;='2016 Overview'!$C$6),'2016 Overview'!$A$6,IF(AND($F572&gt;='2016 Overview'!$B$5,$F572&lt;='2016 Overview'!$C$5),'2016 Overview'!$A$5,))))))))))))))</f>
        <v>J</v>
      </c>
      <c r="C572" s="35" t="s">
        <v>148</v>
      </c>
      <c r="D572" s="26"/>
      <c r="E572" s="35" t="s">
        <v>146</v>
      </c>
      <c r="F572" s="27">
        <v>85000</v>
      </c>
      <c r="G572" s="36">
        <f>H572/F572</f>
        <v>0.33333329411764706</v>
      </c>
      <c r="H572" s="27">
        <v>28333.33</v>
      </c>
      <c r="I572" s="27"/>
      <c r="J572" s="27">
        <v>-3333.33</v>
      </c>
      <c r="K572" s="27">
        <f>SUM(H572-J572)</f>
        <v>31666.660000000003</v>
      </c>
      <c r="L572" s="28">
        <v>41962</v>
      </c>
      <c r="M572" s="28">
        <v>42482</v>
      </c>
      <c r="N572" s="37">
        <f>M572-L572</f>
        <v>520</v>
      </c>
      <c r="O572" s="38">
        <f>K572/N572</f>
        <v>60.897423076923083</v>
      </c>
    </row>
    <row r="573" spans="1:15" x14ac:dyDescent="0.25">
      <c r="A573" s="35">
        <v>2016</v>
      </c>
      <c r="B573" s="26" t="str">
        <f>IF(AND($F573&gt;='2016 Overview'!$B$18,$F573&lt;='2016 Overview'!$C$18),'2016 Overview'!$A$18,IF(AND($F573&gt;='2016 Overview'!$B$17,$F573&lt;='2016 Overview'!$C$17),'2016 Overview'!$A$17, IF(AND($F573&gt;='2016 Overview'!$B$16,$F573&lt;='2016 Overview'!$C$16),'2016 Overview'!$A$16, IF(AND($F573&gt;='2016 Overview'!$B$15,$F573&lt;='2016 Overview'!$C$15),'2016 Overview'!$A$15, IF(AND($F573&gt;='2016 Overview'!$B$14,$F573&lt;='2016 Overview'!$C$14),'2016 Overview'!$A$14, IF(AND($F573&gt;='2016 Overview'!$B$13,$F573&lt;='2016 Overview'!$C$13),'2016 Overview'!$A$13, IF(AND($F573&gt;='2016 Overview'!$B$12,$F573&lt;='2016 Overview'!$C$12),'2016 Overview'!$A$12,IF(AND($F573&gt;='2016 Overview'!$B$11,$F573&lt;='2016 Overview'!$C$11),'2016 Overview'!$A$11,IF(AND($F573&gt;='2016 Overview'!$B$10,$F573&lt;='2016 Overview'!$C$10),'2016 Overview'!$A$10,IF(AND($F573&gt;='2016 Overview'!$B$9,$F573&lt;='2016 Overview'!$C$9),'2016 Overview'!$A$9,IF(AND($F573&gt;='2016 Overview'!$B$8,$F573&lt;='2016 Overview'!$C$8),'2016 Overview'!$A$7,IF(AND($F573&gt;='2016 Overview'!$B$7,$F573&lt;='2016 Overview'!$C$7),'2016 Overview'!$A$7,IF(AND($F573&gt;='2016 Overview'!$B$6,$F573&lt;='2016 Overview'!$C$6),'2016 Overview'!$A$6,IF(AND($F573&gt;='2016 Overview'!$B$5,$F573&lt;='2016 Overview'!$C$5),'2016 Overview'!$A$5,))))))))))))))</f>
        <v>L</v>
      </c>
      <c r="C573" s="35" t="s">
        <v>148</v>
      </c>
      <c r="D573" s="51" t="s">
        <v>38</v>
      </c>
      <c r="E573" s="35" t="s">
        <v>146</v>
      </c>
      <c r="F573" s="27">
        <f>H573*3</f>
        <v>35000.01</v>
      </c>
      <c r="G573" s="36">
        <f>H573/F573</f>
        <v>0.33333333333333331</v>
      </c>
      <c r="H573" s="27">
        <f>I573+K573</f>
        <v>11666.67</v>
      </c>
      <c r="I573" s="27">
        <f>K573*2</f>
        <v>7777.78</v>
      </c>
      <c r="J573" s="27"/>
      <c r="K573" s="27">
        <v>3888.89</v>
      </c>
      <c r="L573" s="28" t="s">
        <v>144</v>
      </c>
      <c r="M573" s="28" t="s">
        <v>145</v>
      </c>
      <c r="N573" s="37">
        <f>M573-L573</f>
        <v>47</v>
      </c>
      <c r="O573" s="38">
        <f>K573/N573</f>
        <v>82.742340425531907</v>
      </c>
    </row>
    <row r="574" spans="1:15" x14ac:dyDescent="0.25">
      <c r="A574" s="35">
        <v>2016</v>
      </c>
      <c r="B574" s="26" t="str">
        <f>IF(AND($F574&gt;='2016 Overview'!$B$18,$F574&lt;='2016 Overview'!$C$18),'2016 Overview'!$A$18,IF(AND($F574&gt;='2016 Overview'!$B$17,$F574&lt;='2016 Overview'!$C$17),'2016 Overview'!$A$17, IF(AND($F574&gt;='2016 Overview'!$B$16,$F574&lt;='2016 Overview'!$C$16),'2016 Overview'!$A$16, IF(AND($F574&gt;='2016 Overview'!$B$15,$F574&lt;='2016 Overview'!$C$15),'2016 Overview'!$A$15, IF(AND($F574&gt;='2016 Overview'!$B$14,$F574&lt;='2016 Overview'!$C$14),'2016 Overview'!$A$14, IF(AND($F574&gt;='2016 Overview'!$B$13,$F574&lt;='2016 Overview'!$C$13),'2016 Overview'!$A$13, IF(AND($F574&gt;='2016 Overview'!$B$12,$F574&lt;='2016 Overview'!$C$12),'2016 Overview'!$A$12,IF(AND($F574&gt;='2016 Overview'!$B$11,$F574&lt;='2016 Overview'!$C$11),'2016 Overview'!$A$11,IF(AND($F574&gt;='2016 Overview'!$B$10,$F574&lt;='2016 Overview'!$C$10),'2016 Overview'!$A$10,IF(AND($F574&gt;='2016 Overview'!$B$9,$F574&lt;='2016 Overview'!$C$9),'2016 Overview'!$A$9,IF(AND($F574&gt;='2016 Overview'!$B$8,$F574&lt;='2016 Overview'!$C$8),'2016 Overview'!$A$7,IF(AND($F574&gt;='2016 Overview'!$B$7,$F574&lt;='2016 Overview'!$C$7),'2016 Overview'!$A$7,IF(AND($F574&gt;='2016 Overview'!$B$6,$F574&lt;='2016 Overview'!$C$6),'2016 Overview'!$A$6,IF(AND($F574&gt;='2016 Overview'!$B$5,$F574&lt;='2016 Overview'!$C$5),'2016 Overview'!$A$5,))))))))))))))</f>
        <v>L</v>
      </c>
      <c r="C574" s="35" t="s">
        <v>148</v>
      </c>
      <c r="D574" s="26"/>
      <c r="E574" s="35" t="s">
        <v>146</v>
      </c>
      <c r="F574" s="27">
        <v>28000</v>
      </c>
      <c r="G574" s="36">
        <f>H574/F574</f>
        <v>0.33333321428571427</v>
      </c>
      <c r="H574" s="27">
        <v>9333.33</v>
      </c>
      <c r="I574" s="27"/>
      <c r="J574" s="27">
        <v>0</v>
      </c>
      <c r="K574" s="27">
        <f>SUM(H574-J574)</f>
        <v>9333.33</v>
      </c>
      <c r="L574" s="28">
        <v>41976</v>
      </c>
      <c r="M574" s="28">
        <v>42493</v>
      </c>
      <c r="N574" s="37">
        <f>M574-L574</f>
        <v>517</v>
      </c>
      <c r="O574" s="38">
        <f>K574/N574</f>
        <v>18.052862669245648</v>
      </c>
    </row>
    <row r="575" spans="1:15" x14ac:dyDescent="0.25">
      <c r="A575" s="35">
        <v>2016</v>
      </c>
      <c r="B575" s="26">
        <f>IF(AND($F575&gt;='2016 Overview'!$B$18,$F575&lt;='2016 Overview'!$C$18),'2016 Overview'!$A$18,IF(AND($F575&gt;='2016 Overview'!$B$17,$F575&lt;='2016 Overview'!$C$17),'2016 Overview'!$A$17, IF(AND($F575&gt;='2016 Overview'!$B$16,$F575&lt;='2016 Overview'!$C$16),'2016 Overview'!$A$16, IF(AND($F575&gt;='2016 Overview'!$B$15,$F575&lt;='2016 Overview'!$C$15),'2016 Overview'!$A$15, IF(AND($F575&gt;='2016 Overview'!$B$14,$F575&lt;='2016 Overview'!$C$14),'2016 Overview'!$A$14, IF(AND($F575&gt;='2016 Overview'!$B$13,$F575&lt;='2016 Overview'!$C$13),'2016 Overview'!$A$13, IF(AND($F575&gt;='2016 Overview'!$B$12,$F575&lt;='2016 Overview'!$C$12),'2016 Overview'!$A$12,IF(AND($F575&gt;='2016 Overview'!$B$11,$F575&lt;='2016 Overview'!$C$11),'2016 Overview'!$A$11,IF(AND($F575&gt;='2016 Overview'!$B$10,$F575&lt;='2016 Overview'!$C$10),'2016 Overview'!$A$10,IF(AND($F575&gt;='2016 Overview'!$B$9,$F575&lt;='2016 Overview'!$C$9),'2016 Overview'!$A$9,IF(AND($F575&gt;='2016 Overview'!$B$8,$F575&lt;='2016 Overview'!$C$8),'2016 Overview'!$A$7,IF(AND($F575&gt;='2016 Overview'!$B$7,$F575&lt;='2016 Overview'!$C$7),'2016 Overview'!$A$7,IF(AND($F575&gt;='2016 Overview'!$B$6,$F575&lt;='2016 Overview'!$C$6),'2016 Overview'!$A$6,IF(AND($F575&gt;='2016 Overview'!$B$5,$F575&lt;='2016 Overview'!$C$5),'2016 Overview'!$A$5,))))))))))))))</f>
        <v>0</v>
      </c>
      <c r="C575" s="35" t="s">
        <v>148</v>
      </c>
      <c r="D575" s="26"/>
      <c r="E575" s="35" t="s">
        <v>146</v>
      </c>
      <c r="F575" s="27">
        <v>50000</v>
      </c>
      <c r="G575" s="36">
        <f>H575/F575</f>
        <v>0.3333332</v>
      </c>
      <c r="H575" s="27">
        <v>16666.66</v>
      </c>
      <c r="I575" s="27"/>
      <c r="J575" s="27">
        <v>-100</v>
      </c>
      <c r="K575" s="27">
        <f>SUM(H575-J575)</f>
        <v>16766.66</v>
      </c>
      <c r="L575" s="28">
        <v>42299</v>
      </c>
      <c r="M575" s="28">
        <v>42494</v>
      </c>
      <c r="N575" s="37">
        <f>M575-L575</f>
        <v>195</v>
      </c>
      <c r="O575" s="38">
        <f>K575/N575</f>
        <v>85.982871794871798</v>
      </c>
    </row>
    <row r="576" spans="1:15" x14ac:dyDescent="0.25">
      <c r="A576" s="35">
        <v>2016</v>
      </c>
      <c r="B576" s="26" t="str">
        <f>IF(AND($F576&gt;='2016 Overview'!$B$18,$F576&lt;='2016 Overview'!$C$18),'2016 Overview'!$A$18,IF(AND($F576&gt;='2016 Overview'!$B$17,$F576&lt;='2016 Overview'!$C$17),'2016 Overview'!$A$17, IF(AND($F576&gt;='2016 Overview'!$B$16,$F576&lt;='2016 Overview'!$C$16),'2016 Overview'!$A$16, IF(AND($F576&gt;='2016 Overview'!$B$15,$F576&lt;='2016 Overview'!$C$15),'2016 Overview'!$A$15, IF(AND($F576&gt;='2016 Overview'!$B$14,$F576&lt;='2016 Overview'!$C$14),'2016 Overview'!$A$14, IF(AND($F576&gt;='2016 Overview'!$B$13,$F576&lt;='2016 Overview'!$C$13),'2016 Overview'!$A$13, IF(AND($F576&gt;='2016 Overview'!$B$12,$F576&lt;='2016 Overview'!$C$12),'2016 Overview'!$A$12,IF(AND($F576&gt;='2016 Overview'!$B$11,$F576&lt;='2016 Overview'!$C$11),'2016 Overview'!$A$11,IF(AND($F576&gt;='2016 Overview'!$B$10,$F576&lt;='2016 Overview'!$C$10),'2016 Overview'!$A$10,IF(AND($F576&gt;='2016 Overview'!$B$9,$F576&lt;='2016 Overview'!$C$9),'2016 Overview'!$A$9,IF(AND($F576&gt;='2016 Overview'!$B$8,$F576&lt;='2016 Overview'!$C$8),'2016 Overview'!$A$7,IF(AND($F576&gt;='2016 Overview'!$B$7,$F576&lt;='2016 Overview'!$C$7),'2016 Overview'!$A$7,IF(AND($F576&gt;='2016 Overview'!$B$6,$F576&lt;='2016 Overview'!$C$6),'2016 Overview'!$A$6,IF(AND($F576&gt;='2016 Overview'!$B$5,$F576&lt;='2016 Overview'!$C$5),'2016 Overview'!$A$5,))))))))))))))</f>
        <v>I</v>
      </c>
      <c r="C576" s="35" t="s">
        <v>148</v>
      </c>
      <c r="D576" s="26"/>
      <c r="E576" s="35" t="s">
        <v>146</v>
      </c>
      <c r="F576" s="27">
        <v>175000</v>
      </c>
      <c r="G576" s="36">
        <f>H576/F576</f>
        <v>0.12952377142857144</v>
      </c>
      <c r="H576" s="27">
        <v>22666.66</v>
      </c>
      <c r="I576" s="27"/>
      <c r="J576" s="27">
        <v>0</v>
      </c>
      <c r="K576" s="27">
        <f>SUM(H576-J576)</f>
        <v>22666.66</v>
      </c>
      <c r="L576" s="28">
        <v>41463</v>
      </c>
      <c r="M576" s="28">
        <v>42494</v>
      </c>
      <c r="N576" s="37">
        <f>M576-L576</f>
        <v>1031</v>
      </c>
      <c r="O576" s="38">
        <f>K576/N576</f>
        <v>21.985121241513095</v>
      </c>
    </row>
    <row r="577" spans="1:15" x14ac:dyDescent="0.25">
      <c r="A577" s="35">
        <v>2016</v>
      </c>
      <c r="B577" s="26">
        <f>IF(AND($F577&gt;='2016 Overview'!$B$18,$F577&lt;='2016 Overview'!$C$18),'2016 Overview'!$A$18,IF(AND($F577&gt;='2016 Overview'!$B$17,$F577&lt;='2016 Overview'!$C$17),'2016 Overview'!$A$17, IF(AND($F577&gt;='2016 Overview'!$B$16,$F577&lt;='2016 Overview'!$C$16),'2016 Overview'!$A$16, IF(AND($F577&gt;='2016 Overview'!$B$15,$F577&lt;='2016 Overview'!$C$15),'2016 Overview'!$A$15, IF(AND($F577&gt;='2016 Overview'!$B$14,$F577&lt;='2016 Overview'!$C$14),'2016 Overview'!$A$14, IF(AND($F577&gt;='2016 Overview'!$B$13,$F577&lt;='2016 Overview'!$C$13),'2016 Overview'!$A$13, IF(AND($F577&gt;='2016 Overview'!$B$12,$F577&lt;='2016 Overview'!$C$12),'2016 Overview'!$A$12,IF(AND($F577&gt;='2016 Overview'!$B$11,$F577&lt;='2016 Overview'!$C$11),'2016 Overview'!$A$11,IF(AND($F577&gt;='2016 Overview'!$B$10,$F577&lt;='2016 Overview'!$C$10),'2016 Overview'!$A$10,IF(AND($F577&gt;='2016 Overview'!$B$9,$F577&lt;='2016 Overview'!$C$9),'2016 Overview'!$A$9,IF(AND($F577&gt;='2016 Overview'!$B$8,$F577&lt;='2016 Overview'!$C$8),'2016 Overview'!$A$7,IF(AND($F577&gt;='2016 Overview'!$B$7,$F577&lt;='2016 Overview'!$C$7),'2016 Overview'!$A$7,IF(AND($F577&gt;='2016 Overview'!$B$6,$F577&lt;='2016 Overview'!$C$6),'2016 Overview'!$A$6,IF(AND($F577&gt;='2016 Overview'!$B$5,$F577&lt;='2016 Overview'!$C$5),'2016 Overview'!$A$5,))))))))))))))</f>
        <v>0</v>
      </c>
      <c r="C577" s="35" t="s">
        <v>148</v>
      </c>
      <c r="D577" s="51" t="s">
        <v>38</v>
      </c>
      <c r="E577" s="35" t="s">
        <v>146</v>
      </c>
      <c r="F577" s="27">
        <f>H577*3</f>
        <v>24999.93</v>
      </c>
      <c r="G577" s="36">
        <f>H577/F577</f>
        <v>0.33333333333333331</v>
      </c>
      <c r="H577" s="27">
        <f>I577+K577</f>
        <v>8333.31</v>
      </c>
      <c r="I577" s="27">
        <f>K577*2</f>
        <v>5555.54</v>
      </c>
      <c r="J577" s="27"/>
      <c r="K577" s="27">
        <v>2777.77</v>
      </c>
      <c r="L577" s="28" t="s">
        <v>92</v>
      </c>
      <c r="M577" s="28" t="s">
        <v>40</v>
      </c>
      <c r="N577" s="37">
        <f>M577-L577</f>
        <v>243</v>
      </c>
      <c r="O577" s="38">
        <f>K577/N577</f>
        <v>11.431152263374486</v>
      </c>
    </row>
    <row r="578" spans="1:15" x14ac:dyDescent="0.25">
      <c r="A578" s="35">
        <v>2016</v>
      </c>
      <c r="B578" s="26" t="str">
        <f>IF(AND($F578&gt;='2016 Overview'!$B$18,$F578&lt;='2016 Overview'!$C$18),'2016 Overview'!$A$18,IF(AND($F578&gt;='2016 Overview'!$B$17,$F578&lt;='2016 Overview'!$C$17),'2016 Overview'!$A$17, IF(AND($F578&gt;='2016 Overview'!$B$16,$F578&lt;='2016 Overview'!$C$16),'2016 Overview'!$A$16, IF(AND($F578&gt;='2016 Overview'!$B$15,$F578&lt;='2016 Overview'!$C$15),'2016 Overview'!$A$15, IF(AND($F578&gt;='2016 Overview'!$B$14,$F578&lt;='2016 Overview'!$C$14),'2016 Overview'!$A$14, IF(AND($F578&gt;='2016 Overview'!$B$13,$F578&lt;='2016 Overview'!$C$13),'2016 Overview'!$A$13, IF(AND($F578&gt;='2016 Overview'!$B$12,$F578&lt;='2016 Overview'!$C$12),'2016 Overview'!$A$12,IF(AND($F578&gt;='2016 Overview'!$B$11,$F578&lt;='2016 Overview'!$C$11),'2016 Overview'!$A$11,IF(AND($F578&gt;='2016 Overview'!$B$10,$F578&lt;='2016 Overview'!$C$10),'2016 Overview'!$A$10,IF(AND($F578&gt;='2016 Overview'!$B$9,$F578&lt;='2016 Overview'!$C$9),'2016 Overview'!$A$9,IF(AND($F578&gt;='2016 Overview'!$B$8,$F578&lt;='2016 Overview'!$C$8),'2016 Overview'!$A$7,IF(AND($F578&gt;='2016 Overview'!$B$7,$F578&lt;='2016 Overview'!$C$7),'2016 Overview'!$A$7,IF(AND($F578&gt;='2016 Overview'!$B$6,$F578&lt;='2016 Overview'!$C$6),'2016 Overview'!$A$6,IF(AND($F578&gt;='2016 Overview'!$B$5,$F578&lt;='2016 Overview'!$C$5),'2016 Overview'!$A$5,))))))))))))))</f>
        <v>M</v>
      </c>
      <c r="C578" s="35" t="s">
        <v>148</v>
      </c>
      <c r="D578" s="51" t="s">
        <v>38</v>
      </c>
      <c r="E578" s="35" t="s">
        <v>146</v>
      </c>
      <c r="F578" s="27">
        <f>H578*3</f>
        <v>11733.300000000001</v>
      </c>
      <c r="G578" s="36">
        <f>H578/F578</f>
        <v>0.33333333333333331</v>
      </c>
      <c r="H578" s="27">
        <f>I578+K578</f>
        <v>3911.1000000000004</v>
      </c>
      <c r="I578" s="27">
        <f>K578*2</f>
        <v>2607.4</v>
      </c>
      <c r="J578" s="27"/>
      <c r="K578" s="27">
        <v>1303.7</v>
      </c>
      <c r="L578" s="28" t="s">
        <v>39</v>
      </c>
      <c r="M578" s="28" t="s">
        <v>40</v>
      </c>
      <c r="N578" s="37">
        <f>M578-L578</f>
        <v>178</v>
      </c>
      <c r="O578" s="38">
        <f>K578/N578</f>
        <v>7.3241573033707867</v>
      </c>
    </row>
    <row r="579" spans="1:15" x14ac:dyDescent="0.25">
      <c r="A579" s="35">
        <v>2016</v>
      </c>
      <c r="B579" s="26" t="str">
        <f>IF(AND($F579&gt;='2016 Overview'!$B$18,$F579&lt;='2016 Overview'!$C$18),'2016 Overview'!$A$18,IF(AND($F579&gt;='2016 Overview'!$B$17,$F579&lt;='2016 Overview'!$C$17),'2016 Overview'!$A$17, IF(AND($F579&gt;='2016 Overview'!$B$16,$F579&lt;='2016 Overview'!$C$16),'2016 Overview'!$A$16, IF(AND($F579&gt;='2016 Overview'!$B$15,$F579&lt;='2016 Overview'!$C$15),'2016 Overview'!$A$15, IF(AND($F579&gt;='2016 Overview'!$B$14,$F579&lt;='2016 Overview'!$C$14),'2016 Overview'!$A$14, IF(AND($F579&gt;='2016 Overview'!$B$13,$F579&lt;='2016 Overview'!$C$13),'2016 Overview'!$A$13, IF(AND($F579&gt;='2016 Overview'!$B$12,$F579&lt;='2016 Overview'!$C$12),'2016 Overview'!$A$12,IF(AND($F579&gt;='2016 Overview'!$B$11,$F579&lt;='2016 Overview'!$C$11),'2016 Overview'!$A$11,IF(AND($F579&gt;='2016 Overview'!$B$10,$F579&lt;='2016 Overview'!$C$10),'2016 Overview'!$A$10,IF(AND($F579&gt;='2016 Overview'!$B$9,$F579&lt;='2016 Overview'!$C$9),'2016 Overview'!$A$9,IF(AND($F579&gt;='2016 Overview'!$B$8,$F579&lt;='2016 Overview'!$C$8),'2016 Overview'!$A$7,IF(AND($F579&gt;='2016 Overview'!$B$7,$F579&lt;='2016 Overview'!$C$7),'2016 Overview'!$A$7,IF(AND($F579&gt;='2016 Overview'!$B$6,$F579&lt;='2016 Overview'!$C$6),'2016 Overview'!$A$6,IF(AND($F579&gt;='2016 Overview'!$B$5,$F579&lt;='2016 Overview'!$C$5),'2016 Overview'!$A$5,))))))))))))))</f>
        <v>N</v>
      </c>
      <c r="C579" s="35" t="s">
        <v>148</v>
      </c>
      <c r="D579" s="51" t="s">
        <v>38</v>
      </c>
      <c r="E579" s="35" t="s">
        <v>146</v>
      </c>
      <c r="F579" s="27">
        <f>H579*3</f>
        <v>8399.9700000000012</v>
      </c>
      <c r="G579" s="36">
        <f>H579/F579</f>
        <v>0.33333333333333331</v>
      </c>
      <c r="H579" s="27">
        <f>I579+K579</f>
        <v>2799.9900000000002</v>
      </c>
      <c r="I579" s="27">
        <f>K579*2</f>
        <v>1866.66</v>
      </c>
      <c r="J579" s="27"/>
      <c r="K579" s="27">
        <v>933.33</v>
      </c>
      <c r="L579" s="28" t="s">
        <v>79</v>
      </c>
      <c r="M579" s="28" t="s">
        <v>80</v>
      </c>
      <c r="N579" s="37">
        <f>M579-L579</f>
        <v>580</v>
      </c>
      <c r="O579" s="38">
        <f>K579/N579</f>
        <v>1.6091896551724139</v>
      </c>
    </row>
    <row r="580" spans="1:15" x14ac:dyDescent="0.25">
      <c r="A580" s="35">
        <v>2016</v>
      </c>
      <c r="B580" s="26">
        <f>IF(AND($F580&gt;='2016 Overview'!$B$18,$F580&lt;='2016 Overview'!$C$18),'2016 Overview'!$A$18,IF(AND($F580&gt;='2016 Overview'!$B$17,$F580&lt;='2016 Overview'!$C$17),'2016 Overview'!$A$17, IF(AND($F580&gt;='2016 Overview'!$B$16,$F580&lt;='2016 Overview'!$C$16),'2016 Overview'!$A$16, IF(AND($F580&gt;='2016 Overview'!$B$15,$F580&lt;='2016 Overview'!$C$15),'2016 Overview'!$A$15, IF(AND($F580&gt;='2016 Overview'!$B$14,$F580&lt;='2016 Overview'!$C$14),'2016 Overview'!$A$14, IF(AND($F580&gt;='2016 Overview'!$B$13,$F580&lt;='2016 Overview'!$C$13),'2016 Overview'!$A$13, IF(AND($F580&gt;='2016 Overview'!$B$12,$F580&lt;='2016 Overview'!$C$12),'2016 Overview'!$A$12,IF(AND($F580&gt;='2016 Overview'!$B$11,$F580&lt;='2016 Overview'!$C$11),'2016 Overview'!$A$11,IF(AND($F580&gt;='2016 Overview'!$B$10,$F580&lt;='2016 Overview'!$C$10),'2016 Overview'!$A$10,IF(AND($F580&gt;='2016 Overview'!$B$9,$F580&lt;='2016 Overview'!$C$9),'2016 Overview'!$A$9,IF(AND($F580&gt;='2016 Overview'!$B$8,$F580&lt;='2016 Overview'!$C$8),'2016 Overview'!$A$7,IF(AND($F580&gt;='2016 Overview'!$B$7,$F580&lt;='2016 Overview'!$C$7),'2016 Overview'!$A$7,IF(AND($F580&gt;='2016 Overview'!$B$6,$F580&lt;='2016 Overview'!$C$6),'2016 Overview'!$A$6,IF(AND($F580&gt;='2016 Overview'!$B$5,$F580&lt;='2016 Overview'!$C$5),'2016 Overview'!$A$5,))))))))))))))</f>
        <v>0</v>
      </c>
      <c r="C580" s="35" t="s">
        <v>148</v>
      </c>
      <c r="D580" s="51" t="s">
        <v>38</v>
      </c>
      <c r="E580" s="35" t="s">
        <v>146</v>
      </c>
      <c r="F580" s="27">
        <f>H580*3</f>
        <v>4500</v>
      </c>
      <c r="G580" s="36">
        <f>H580/F580</f>
        <v>0.33333333333333331</v>
      </c>
      <c r="H580" s="27">
        <f>I580+K580</f>
        <v>1500</v>
      </c>
      <c r="I580" s="27">
        <f>K580*2</f>
        <v>1000</v>
      </c>
      <c r="J580" s="27"/>
      <c r="K580" s="27">
        <v>500</v>
      </c>
      <c r="L580" s="28" t="s">
        <v>53</v>
      </c>
      <c r="M580" s="28" t="s">
        <v>107</v>
      </c>
      <c r="N580" s="37">
        <f>M580-L580</f>
        <v>310</v>
      </c>
      <c r="O580" s="38">
        <f>K580/N580</f>
        <v>1.6129032258064515</v>
      </c>
    </row>
    <row r="581" spans="1:15" x14ac:dyDescent="0.25">
      <c r="A581" s="35">
        <v>2016</v>
      </c>
      <c r="B581" s="26" t="str">
        <f>IF(AND($F581&gt;='2016 Overview'!$B$18,$F581&lt;='2016 Overview'!$C$18),'2016 Overview'!$A$18,IF(AND($F581&gt;='2016 Overview'!$B$17,$F581&lt;='2016 Overview'!$C$17),'2016 Overview'!$A$17, IF(AND($F581&gt;='2016 Overview'!$B$16,$F581&lt;='2016 Overview'!$C$16),'2016 Overview'!$A$16, IF(AND($F581&gt;='2016 Overview'!$B$15,$F581&lt;='2016 Overview'!$C$15),'2016 Overview'!$A$15, IF(AND($F581&gt;='2016 Overview'!$B$14,$F581&lt;='2016 Overview'!$C$14),'2016 Overview'!$A$14, IF(AND($F581&gt;='2016 Overview'!$B$13,$F581&lt;='2016 Overview'!$C$13),'2016 Overview'!$A$13, IF(AND($F581&gt;='2016 Overview'!$B$12,$F581&lt;='2016 Overview'!$C$12),'2016 Overview'!$A$12,IF(AND($F581&gt;='2016 Overview'!$B$11,$F581&lt;='2016 Overview'!$C$11),'2016 Overview'!$A$11,IF(AND($F581&gt;='2016 Overview'!$B$10,$F581&lt;='2016 Overview'!$C$10),'2016 Overview'!$A$10,IF(AND($F581&gt;='2016 Overview'!$B$9,$F581&lt;='2016 Overview'!$C$9),'2016 Overview'!$A$9,IF(AND($F581&gt;='2016 Overview'!$B$8,$F581&lt;='2016 Overview'!$C$8),'2016 Overview'!$A$7,IF(AND($F581&gt;='2016 Overview'!$B$7,$F581&lt;='2016 Overview'!$C$7),'2016 Overview'!$A$7,IF(AND($F581&gt;='2016 Overview'!$B$6,$F581&lt;='2016 Overview'!$C$6),'2016 Overview'!$A$6,IF(AND($F581&gt;='2016 Overview'!$B$5,$F581&lt;='2016 Overview'!$C$5),'2016 Overview'!$A$5,))))))))))))))</f>
        <v>I</v>
      </c>
      <c r="C581" s="35" t="s">
        <v>148</v>
      </c>
      <c r="D581" s="26"/>
      <c r="E581" s="35" t="s">
        <v>146</v>
      </c>
      <c r="F581" s="27">
        <v>142000</v>
      </c>
      <c r="G581" s="36">
        <v>0.33</v>
      </c>
      <c r="H581" s="27">
        <v>14000</v>
      </c>
      <c r="I581" s="27"/>
      <c r="J581" s="27">
        <v>0</v>
      </c>
      <c r="K581" s="27">
        <f>SUM(H581-J581)</f>
        <v>14000</v>
      </c>
      <c r="L581" s="28">
        <v>41809</v>
      </c>
      <c r="M581" s="28">
        <v>42502</v>
      </c>
      <c r="N581" s="37">
        <f>M581-L581</f>
        <v>693</v>
      </c>
      <c r="O581" s="38">
        <f>K581/N581</f>
        <v>20.202020202020201</v>
      </c>
    </row>
    <row r="582" spans="1:15" x14ac:dyDescent="0.25">
      <c r="A582" s="35">
        <v>2016</v>
      </c>
      <c r="B582" s="26" t="str">
        <f>IF(AND($F582&gt;='2016 Overview'!$B$18,$F582&lt;='2016 Overview'!$C$18),'2016 Overview'!$A$18,IF(AND($F582&gt;='2016 Overview'!$B$17,$F582&lt;='2016 Overview'!$C$17),'2016 Overview'!$A$17, IF(AND($F582&gt;='2016 Overview'!$B$16,$F582&lt;='2016 Overview'!$C$16),'2016 Overview'!$A$16, IF(AND($F582&gt;='2016 Overview'!$B$15,$F582&lt;='2016 Overview'!$C$15),'2016 Overview'!$A$15, IF(AND($F582&gt;='2016 Overview'!$B$14,$F582&lt;='2016 Overview'!$C$14),'2016 Overview'!$A$14, IF(AND($F582&gt;='2016 Overview'!$B$13,$F582&lt;='2016 Overview'!$C$13),'2016 Overview'!$A$13, IF(AND($F582&gt;='2016 Overview'!$B$12,$F582&lt;='2016 Overview'!$C$12),'2016 Overview'!$A$12,IF(AND($F582&gt;='2016 Overview'!$B$11,$F582&lt;='2016 Overview'!$C$11),'2016 Overview'!$A$11,IF(AND($F582&gt;='2016 Overview'!$B$10,$F582&lt;='2016 Overview'!$C$10),'2016 Overview'!$A$10,IF(AND($F582&gt;='2016 Overview'!$B$9,$F582&lt;='2016 Overview'!$C$9),'2016 Overview'!$A$9,IF(AND($F582&gt;='2016 Overview'!$B$8,$F582&lt;='2016 Overview'!$C$8),'2016 Overview'!$A$7,IF(AND($F582&gt;='2016 Overview'!$B$7,$F582&lt;='2016 Overview'!$C$7),'2016 Overview'!$A$7,IF(AND($F582&gt;='2016 Overview'!$B$6,$F582&lt;='2016 Overview'!$C$6),'2016 Overview'!$A$6,IF(AND($F582&gt;='2016 Overview'!$B$5,$F582&lt;='2016 Overview'!$C$5),'2016 Overview'!$A$5,))))))))))))))</f>
        <v>M</v>
      </c>
      <c r="C582" s="35" t="s">
        <v>148</v>
      </c>
      <c r="D582" s="51" t="s">
        <v>38</v>
      </c>
      <c r="E582" s="35" t="s">
        <v>146</v>
      </c>
      <c r="F582" s="27">
        <f>H582*3</f>
        <v>12441.96</v>
      </c>
      <c r="G582" s="36">
        <f>H582/F582</f>
        <v>0.33333333333333331</v>
      </c>
      <c r="H582" s="27">
        <f>I582+K582</f>
        <v>4147.32</v>
      </c>
      <c r="I582" s="27">
        <f>K582*2</f>
        <v>2764.88</v>
      </c>
      <c r="J582" s="27"/>
      <c r="K582" s="27">
        <v>1382.44</v>
      </c>
      <c r="L582" s="28" t="s">
        <v>119</v>
      </c>
      <c r="M582" s="28" t="s">
        <v>107</v>
      </c>
      <c r="N582" s="37">
        <f>M582-L582</f>
        <v>129</v>
      </c>
      <c r="O582" s="38">
        <f>K582/N582</f>
        <v>10.716589147286822</v>
      </c>
    </row>
    <row r="583" spans="1:15" x14ac:dyDescent="0.25">
      <c r="A583" s="35">
        <v>2016</v>
      </c>
      <c r="B583" s="26" t="str">
        <f>IF(AND($F583&gt;='2016 Overview'!$B$18,$F583&lt;='2016 Overview'!$C$18),'2016 Overview'!$A$18,IF(AND($F583&gt;='2016 Overview'!$B$17,$F583&lt;='2016 Overview'!$C$17),'2016 Overview'!$A$17, IF(AND($F583&gt;='2016 Overview'!$B$16,$F583&lt;='2016 Overview'!$C$16),'2016 Overview'!$A$16, IF(AND($F583&gt;='2016 Overview'!$B$15,$F583&lt;='2016 Overview'!$C$15),'2016 Overview'!$A$15, IF(AND($F583&gt;='2016 Overview'!$B$14,$F583&lt;='2016 Overview'!$C$14),'2016 Overview'!$A$14, IF(AND($F583&gt;='2016 Overview'!$B$13,$F583&lt;='2016 Overview'!$C$13),'2016 Overview'!$A$13, IF(AND($F583&gt;='2016 Overview'!$B$12,$F583&lt;='2016 Overview'!$C$12),'2016 Overview'!$A$12,IF(AND($F583&gt;='2016 Overview'!$B$11,$F583&lt;='2016 Overview'!$C$11),'2016 Overview'!$A$11,IF(AND($F583&gt;='2016 Overview'!$B$10,$F583&lt;='2016 Overview'!$C$10),'2016 Overview'!$A$10,IF(AND($F583&gt;='2016 Overview'!$B$9,$F583&lt;='2016 Overview'!$C$9),'2016 Overview'!$A$9,IF(AND($F583&gt;='2016 Overview'!$B$8,$F583&lt;='2016 Overview'!$C$8),'2016 Overview'!$A$7,IF(AND($F583&gt;='2016 Overview'!$B$7,$F583&lt;='2016 Overview'!$C$7),'2016 Overview'!$A$7,IF(AND($F583&gt;='2016 Overview'!$B$6,$F583&lt;='2016 Overview'!$C$6),'2016 Overview'!$A$6,IF(AND($F583&gt;='2016 Overview'!$B$5,$F583&lt;='2016 Overview'!$C$5),'2016 Overview'!$A$5,))))))))))))))</f>
        <v>I</v>
      </c>
      <c r="C583" s="35" t="s">
        <v>148</v>
      </c>
      <c r="D583" s="26"/>
      <c r="E583" s="35" t="s">
        <v>146</v>
      </c>
      <c r="F583" s="27">
        <v>225000</v>
      </c>
      <c r="G583" s="36">
        <f>H583/F583</f>
        <v>0.33333333333333331</v>
      </c>
      <c r="H583" s="27">
        <v>75000</v>
      </c>
      <c r="I583" s="27"/>
      <c r="J583" s="27">
        <v>0</v>
      </c>
      <c r="K583" s="27">
        <f>SUM(H583-J583)</f>
        <v>75000</v>
      </c>
      <c r="L583" s="28">
        <v>41291</v>
      </c>
      <c r="M583" s="28">
        <v>42506</v>
      </c>
      <c r="N583" s="37">
        <f>M583-L583</f>
        <v>1215</v>
      </c>
      <c r="O583" s="38">
        <f>K583/N583</f>
        <v>61.728395061728392</v>
      </c>
    </row>
    <row r="584" spans="1:15" x14ac:dyDescent="0.25">
      <c r="A584" s="35">
        <v>2016</v>
      </c>
      <c r="B584" s="26">
        <f>IF(AND($F584&gt;='2016 Overview'!$B$18,$F584&lt;='2016 Overview'!$C$18),'2016 Overview'!$A$18,IF(AND($F584&gt;='2016 Overview'!$B$17,$F584&lt;='2016 Overview'!$C$17),'2016 Overview'!$A$17, IF(AND($F584&gt;='2016 Overview'!$B$16,$F584&lt;='2016 Overview'!$C$16),'2016 Overview'!$A$16, IF(AND($F584&gt;='2016 Overview'!$B$15,$F584&lt;='2016 Overview'!$C$15),'2016 Overview'!$A$15, IF(AND($F584&gt;='2016 Overview'!$B$14,$F584&lt;='2016 Overview'!$C$14),'2016 Overview'!$A$14, IF(AND($F584&gt;='2016 Overview'!$B$13,$F584&lt;='2016 Overview'!$C$13),'2016 Overview'!$A$13, IF(AND($F584&gt;='2016 Overview'!$B$12,$F584&lt;='2016 Overview'!$C$12),'2016 Overview'!$A$12,IF(AND($F584&gt;='2016 Overview'!$B$11,$F584&lt;='2016 Overview'!$C$11),'2016 Overview'!$A$11,IF(AND($F584&gt;='2016 Overview'!$B$10,$F584&lt;='2016 Overview'!$C$10),'2016 Overview'!$A$10,IF(AND($F584&gt;='2016 Overview'!$B$9,$F584&lt;='2016 Overview'!$C$9),'2016 Overview'!$A$9,IF(AND($F584&gt;='2016 Overview'!$B$8,$F584&lt;='2016 Overview'!$C$8),'2016 Overview'!$A$7,IF(AND($F584&gt;='2016 Overview'!$B$7,$F584&lt;='2016 Overview'!$C$7),'2016 Overview'!$A$7,IF(AND($F584&gt;='2016 Overview'!$B$6,$F584&lt;='2016 Overview'!$C$6),'2016 Overview'!$A$6,IF(AND($F584&gt;='2016 Overview'!$B$5,$F584&lt;='2016 Overview'!$C$5),'2016 Overview'!$A$5,))))))))))))))</f>
        <v>0</v>
      </c>
      <c r="C584" s="35" t="s">
        <v>148</v>
      </c>
      <c r="D584" s="51" t="s">
        <v>38</v>
      </c>
      <c r="E584" s="35" t="s">
        <v>146</v>
      </c>
      <c r="F584" s="27">
        <f>H584*3</f>
        <v>9999.99</v>
      </c>
      <c r="G584" s="36">
        <f>H584/F584</f>
        <v>0.33333333333333331</v>
      </c>
      <c r="H584" s="27">
        <f>I584+K584</f>
        <v>3333.33</v>
      </c>
      <c r="I584" s="27">
        <f>K584*2</f>
        <v>2222.2199999999998</v>
      </c>
      <c r="J584" s="27"/>
      <c r="K584" s="27">
        <v>1111.1099999999999</v>
      </c>
      <c r="L584" s="28" t="s">
        <v>141</v>
      </c>
      <c r="M584" s="28" t="s">
        <v>142</v>
      </c>
      <c r="N584" s="37">
        <f>M584-L584</f>
        <v>1344</v>
      </c>
      <c r="O584" s="38">
        <f>K584/N584</f>
        <v>0.82671874999999995</v>
      </c>
    </row>
    <row r="585" spans="1:15" x14ac:dyDescent="0.25">
      <c r="A585" s="35">
        <v>2016</v>
      </c>
      <c r="B585" s="26" t="str">
        <f>IF(AND($F585&gt;='2016 Overview'!$B$18,$F585&lt;='2016 Overview'!$C$18),'2016 Overview'!$A$18,IF(AND($F585&gt;='2016 Overview'!$B$17,$F585&lt;='2016 Overview'!$C$17),'2016 Overview'!$A$17, IF(AND($F585&gt;='2016 Overview'!$B$16,$F585&lt;='2016 Overview'!$C$16),'2016 Overview'!$A$16, IF(AND($F585&gt;='2016 Overview'!$B$15,$F585&lt;='2016 Overview'!$C$15),'2016 Overview'!$A$15, IF(AND($F585&gt;='2016 Overview'!$B$14,$F585&lt;='2016 Overview'!$C$14),'2016 Overview'!$A$14, IF(AND($F585&gt;='2016 Overview'!$B$13,$F585&lt;='2016 Overview'!$C$13),'2016 Overview'!$A$13, IF(AND($F585&gt;='2016 Overview'!$B$12,$F585&lt;='2016 Overview'!$C$12),'2016 Overview'!$A$12,IF(AND($F585&gt;='2016 Overview'!$B$11,$F585&lt;='2016 Overview'!$C$11),'2016 Overview'!$A$11,IF(AND($F585&gt;='2016 Overview'!$B$10,$F585&lt;='2016 Overview'!$C$10),'2016 Overview'!$A$10,IF(AND($F585&gt;='2016 Overview'!$B$9,$F585&lt;='2016 Overview'!$C$9),'2016 Overview'!$A$9,IF(AND($F585&gt;='2016 Overview'!$B$8,$F585&lt;='2016 Overview'!$C$8),'2016 Overview'!$A$7,IF(AND($F585&gt;='2016 Overview'!$B$7,$F585&lt;='2016 Overview'!$C$7),'2016 Overview'!$A$7,IF(AND($F585&gt;='2016 Overview'!$B$6,$F585&lt;='2016 Overview'!$C$6),'2016 Overview'!$A$6,IF(AND($F585&gt;='2016 Overview'!$B$5,$F585&lt;='2016 Overview'!$C$5),'2016 Overview'!$A$5,))))))))))))))</f>
        <v>M</v>
      </c>
      <c r="C585" s="35" t="s">
        <v>148</v>
      </c>
      <c r="D585" s="26"/>
      <c r="E585" s="35" t="s">
        <v>146</v>
      </c>
      <c r="F585" s="27">
        <v>23045</v>
      </c>
      <c r="G585" s="36">
        <f>H585/F585</f>
        <v>0.33333304404426123</v>
      </c>
      <c r="H585" s="27">
        <v>7681.66</v>
      </c>
      <c r="I585" s="27"/>
      <c r="J585" s="27">
        <v>0</v>
      </c>
      <c r="K585" s="27">
        <f>SUM(H585-J585)</f>
        <v>7681.66</v>
      </c>
      <c r="L585" s="28">
        <v>42088</v>
      </c>
      <c r="M585" s="28">
        <v>42509</v>
      </c>
      <c r="N585" s="37">
        <f>M585-L585</f>
        <v>421</v>
      </c>
      <c r="O585" s="38">
        <f>K585/N585</f>
        <v>18.246223277909738</v>
      </c>
    </row>
    <row r="586" spans="1:15" x14ac:dyDescent="0.25">
      <c r="A586" s="35">
        <v>2016</v>
      </c>
      <c r="B586" s="26" t="str">
        <f>IF(AND($F586&gt;='2016 Overview'!$B$18,$F586&lt;='2016 Overview'!$C$18),'2016 Overview'!$A$18,IF(AND($F586&gt;='2016 Overview'!$B$17,$F586&lt;='2016 Overview'!$C$17),'2016 Overview'!$A$17, IF(AND($F586&gt;='2016 Overview'!$B$16,$F586&lt;='2016 Overview'!$C$16),'2016 Overview'!$A$16, IF(AND($F586&gt;='2016 Overview'!$B$15,$F586&lt;='2016 Overview'!$C$15),'2016 Overview'!$A$15, IF(AND($F586&gt;='2016 Overview'!$B$14,$F586&lt;='2016 Overview'!$C$14),'2016 Overview'!$A$14, IF(AND($F586&gt;='2016 Overview'!$B$13,$F586&lt;='2016 Overview'!$C$13),'2016 Overview'!$A$13, IF(AND($F586&gt;='2016 Overview'!$B$12,$F586&lt;='2016 Overview'!$C$12),'2016 Overview'!$A$12,IF(AND($F586&gt;='2016 Overview'!$B$11,$F586&lt;='2016 Overview'!$C$11),'2016 Overview'!$A$11,IF(AND($F586&gt;='2016 Overview'!$B$10,$F586&lt;='2016 Overview'!$C$10),'2016 Overview'!$A$10,IF(AND($F586&gt;='2016 Overview'!$B$9,$F586&lt;='2016 Overview'!$C$9),'2016 Overview'!$A$9,IF(AND($F586&gt;='2016 Overview'!$B$8,$F586&lt;='2016 Overview'!$C$8),'2016 Overview'!$A$7,IF(AND($F586&gt;='2016 Overview'!$B$7,$F586&lt;='2016 Overview'!$C$7),'2016 Overview'!$A$7,IF(AND($F586&gt;='2016 Overview'!$B$6,$F586&lt;='2016 Overview'!$C$6),'2016 Overview'!$A$6,IF(AND($F586&gt;='2016 Overview'!$B$5,$F586&lt;='2016 Overview'!$C$5),'2016 Overview'!$A$5,))))))))))))))</f>
        <v>M</v>
      </c>
      <c r="C586" s="35" t="s">
        <v>148</v>
      </c>
      <c r="D586" s="26"/>
      <c r="E586" s="35" t="s">
        <v>146</v>
      </c>
      <c r="F586" s="27">
        <v>13500</v>
      </c>
      <c r="G586" s="36">
        <f>H586/F586</f>
        <v>0.33333333333333331</v>
      </c>
      <c r="H586" s="27">
        <v>4500</v>
      </c>
      <c r="I586" s="27"/>
      <c r="J586" s="27">
        <v>-1000</v>
      </c>
      <c r="K586" s="27">
        <f>SUM(H586-J586)</f>
        <v>5500</v>
      </c>
      <c r="L586" s="28">
        <v>42228</v>
      </c>
      <c r="M586" s="28">
        <v>42509</v>
      </c>
      <c r="N586" s="37">
        <f>M586-L586</f>
        <v>281</v>
      </c>
      <c r="O586" s="38">
        <f>K586/N586</f>
        <v>19.572953736654803</v>
      </c>
    </row>
    <row r="587" spans="1:15" x14ac:dyDescent="0.25">
      <c r="A587" s="35">
        <v>2016</v>
      </c>
      <c r="B587" s="26" t="str">
        <f>IF(AND($F587&gt;='2016 Overview'!$B$18,$F587&lt;='2016 Overview'!$C$18),'2016 Overview'!$A$18,IF(AND($F587&gt;='2016 Overview'!$B$17,$F587&lt;='2016 Overview'!$C$17),'2016 Overview'!$A$17, IF(AND($F587&gt;='2016 Overview'!$B$16,$F587&lt;='2016 Overview'!$C$16),'2016 Overview'!$A$16, IF(AND($F587&gt;='2016 Overview'!$B$15,$F587&lt;='2016 Overview'!$C$15),'2016 Overview'!$A$15, IF(AND($F587&gt;='2016 Overview'!$B$14,$F587&lt;='2016 Overview'!$C$14),'2016 Overview'!$A$14, IF(AND($F587&gt;='2016 Overview'!$B$13,$F587&lt;='2016 Overview'!$C$13),'2016 Overview'!$A$13, IF(AND($F587&gt;='2016 Overview'!$B$12,$F587&lt;='2016 Overview'!$C$12),'2016 Overview'!$A$12,IF(AND($F587&gt;='2016 Overview'!$B$11,$F587&lt;='2016 Overview'!$C$11),'2016 Overview'!$A$11,IF(AND($F587&gt;='2016 Overview'!$B$10,$F587&lt;='2016 Overview'!$C$10),'2016 Overview'!$A$10,IF(AND($F587&gt;='2016 Overview'!$B$9,$F587&lt;='2016 Overview'!$C$9),'2016 Overview'!$A$9,IF(AND($F587&gt;='2016 Overview'!$B$8,$F587&lt;='2016 Overview'!$C$8),'2016 Overview'!$A$7,IF(AND($F587&gt;='2016 Overview'!$B$7,$F587&lt;='2016 Overview'!$C$7),'2016 Overview'!$A$7,IF(AND($F587&gt;='2016 Overview'!$B$6,$F587&lt;='2016 Overview'!$C$6),'2016 Overview'!$A$6,IF(AND($F587&gt;='2016 Overview'!$B$5,$F587&lt;='2016 Overview'!$C$5),'2016 Overview'!$A$5,))))))))))))))</f>
        <v>L</v>
      </c>
      <c r="C587" s="35" t="s">
        <v>148</v>
      </c>
      <c r="D587" s="26"/>
      <c r="E587" s="35" t="s">
        <v>146</v>
      </c>
      <c r="F587" s="27">
        <v>33000</v>
      </c>
      <c r="G587" s="36">
        <f>H587/F587</f>
        <v>0.33333333333333331</v>
      </c>
      <c r="H587" s="27">
        <v>11000</v>
      </c>
      <c r="I587" s="27"/>
      <c r="J587" s="27">
        <v>0</v>
      </c>
      <c r="K587" s="27">
        <f>SUM(H587-J587)</f>
        <v>11000</v>
      </c>
      <c r="L587" s="28">
        <v>42198</v>
      </c>
      <c r="M587" s="28">
        <v>42513</v>
      </c>
      <c r="N587" s="37">
        <f>M587-L587</f>
        <v>315</v>
      </c>
      <c r="O587" s="38">
        <f>K587/N587</f>
        <v>34.920634920634917</v>
      </c>
    </row>
    <row r="588" spans="1:15" x14ac:dyDescent="0.25">
      <c r="A588" s="35">
        <v>2016</v>
      </c>
      <c r="B588" s="26" t="str">
        <f>IF(AND($F588&gt;='2016 Overview'!$B$18,$F588&lt;='2016 Overview'!$C$18),'2016 Overview'!$A$18,IF(AND($F588&gt;='2016 Overview'!$B$17,$F588&lt;='2016 Overview'!$C$17),'2016 Overview'!$A$17, IF(AND($F588&gt;='2016 Overview'!$B$16,$F588&lt;='2016 Overview'!$C$16),'2016 Overview'!$A$16, IF(AND($F588&gt;='2016 Overview'!$B$15,$F588&lt;='2016 Overview'!$C$15),'2016 Overview'!$A$15, IF(AND($F588&gt;='2016 Overview'!$B$14,$F588&lt;='2016 Overview'!$C$14),'2016 Overview'!$A$14, IF(AND($F588&gt;='2016 Overview'!$B$13,$F588&lt;='2016 Overview'!$C$13),'2016 Overview'!$A$13, IF(AND($F588&gt;='2016 Overview'!$B$12,$F588&lt;='2016 Overview'!$C$12),'2016 Overview'!$A$12,IF(AND($F588&gt;='2016 Overview'!$B$11,$F588&lt;='2016 Overview'!$C$11),'2016 Overview'!$A$11,IF(AND($F588&gt;='2016 Overview'!$B$10,$F588&lt;='2016 Overview'!$C$10),'2016 Overview'!$A$10,IF(AND($F588&gt;='2016 Overview'!$B$9,$F588&lt;='2016 Overview'!$C$9),'2016 Overview'!$A$9,IF(AND($F588&gt;='2016 Overview'!$B$8,$F588&lt;='2016 Overview'!$C$8),'2016 Overview'!$A$7,IF(AND($F588&gt;='2016 Overview'!$B$7,$F588&lt;='2016 Overview'!$C$7),'2016 Overview'!$A$7,IF(AND($F588&gt;='2016 Overview'!$B$6,$F588&lt;='2016 Overview'!$C$6),'2016 Overview'!$A$6,IF(AND($F588&gt;='2016 Overview'!$B$5,$F588&lt;='2016 Overview'!$C$5),'2016 Overview'!$A$5,))))))))))))))</f>
        <v>L</v>
      </c>
      <c r="C588" s="35" t="s">
        <v>148</v>
      </c>
      <c r="D588" s="26"/>
      <c r="E588" s="35" t="s">
        <v>146</v>
      </c>
      <c r="F588" s="27">
        <v>35000</v>
      </c>
      <c r="G588" s="36">
        <f>H588/F588</f>
        <v>0.33333314285714283</v>
      </c>
      <c r="H588" s="27">
        <v>11666.66</v>
      </c>
      <c r="I588" s="27"/>
      <c r="J588" s="27">
        <v>-3333.33</v>
      </c>
      <c r="K588" s="27">
        <f>SUM(H588-J588)</f>
        <v>14999.99</v>
      </c>
      <c r="L588" s="28">
        <v>42202</v>
      </c>
      <c r="M588" s="28">
        <v>42515</v>
      </c>
      <c r="N588" s="37">
        <f>M588-L588</f>
        <v>313</v>
      </c>
      <c r="O588" s="38">
        <f>K588/N588</f>
        <v>47.923290734824278</v>
      </c>
    </row>
    <row r="589" spans="1:15" x14ac:dyDescent="0.25">
      <c r="A589" s="35">
        <v>2016</v>
      </c>
      <c r="B589" s="26" t="str">
        <f>IF(AND($F589&gt;='2016 Overview'!$B$18,$F589&lt;='2016 Overview'!$C$18),'2016 Overview'!$A$18,IF(AND($F589&gt;='2016 Overview'!$B$17,$F589&lt;='2016 Overview'!$C$17),'2016 Overview'!$A$17, IF(AND($F589&gt;='2016 Overview'!$B$16,$F589&lt;='2016 Overview'!$C$16),'2016 Overview'!$A$16, IF(AND($F589&gt;='2016 Overview'!$B$15,$F589&lt;='2016 Overview'!$C$15),'2016 Overview'!$A$15, IF(AND($F589&gt;='2016 Overview'!$B$14,$F589&lt;='2016 Overview'!$C$14),'2016 Overview'!$A$14, IF(AND($F589&gt;='2016 Overview'!$B$13,$F589&lt;='2016 Overview'!$C$13),'2016 Overview'!$A$13, IF(AND($F589&gt;='2016 Overview'!$B$12,$F589&lt;='2016 Overview'!$C$12),'2016 Overview'!$A$12,IF(AND($F589&gt;='2016 Overview'!$B$11,$F589&lt;='2016 Overview'!$C$11),'2016 Overview'!$A$11,IF(AND($F589&gt;='2016 Overview'!$B$10,$F589&lt;='2016 Overview'!$C$10),'2016 Overview'!$A$10,IF(AND($F589&gt;='2016 Overview'!$B$9,$F589&lt;='2016 Overview'!$C$9),'2016 Overview'!$A$9,IF(AND($F589&gt;='2016 Overview'!$B$8,$F589&lt;='2016 Overview'!$C$8),'2016 Overview'!$A$7,IF(AND($F589&gt;='2016 Overview'!$B$7,$F589&lt;='2016 Overview'!$C$7),'2016 Overview'!$A$7,IF(AND($F589&gt;='2016 Overview'!$B$6,$F589&lt;='2016 Overview'!$C$6),'2016 Overview'!$A$6,IF(AND($F589&gt;='2016 Overview'!$B$5,$F589&lt;='2016 Overview'!$C$5),'2016 Overview'!$A$5,))))))))))))))</f>
        <v>J</v>
      </c>
      <c r="C589" s="35" t="s">
        <v>148</v>
      </c>
      <c r="D589" s="26"/>
      <c r="E589" s="35" t="s">
        <v>146</v>
      </c>
      <c r="F589" s="27">
        <v>93615.71</v>
      </c>
      <c r="G589" s="36">
        <f>H589/F589</f>
        <v>0.33333326212021464</v>
      </c>
      <c r="H589" s="27">
        <v>31205.23</v>
      </c>
      <c r="I589" s="27"/>
      <c r="J589" s="27">
        <v>-9322.6200000000008</v>
      </c>
      <c r="K589" s="27">
        <f>SUM(H589-J589)</f>
        <v>40527.85</v>
      </c>
      <c r="L589" s="28">
        <v>41417</v>
      </c>
      <c r="M589" s="28">
        <v>42516</v>
      </c>
      <c r="N589" s="37">
        <f>M589-L589</f>
        <v>1099</v>
      </c>
      <c r="O589" s="38">
        <f>K589/N589</f>
        <v>36.877024567788901</v>
      </c>
    </row>
    <row r="590" spans="1:15" x14ac:dyDescent="0.25">
      <c r="A590" s="35">
        <v>2016</v>
      </c>
      <c r="B590" s="26">
        <f>IF(AND($F590&gt;='2016 Overview'!$B$18,$F590&lt;='2016 Overview'!$C$18),'2016 Overview'!$A$18,IF(AND($F590&gt;='2016 Overview'!$B$17,$F590&lt;='2016 Overview'!$C$17),'2016 Overview'!$A$17, IF(AND($F590&gt;='2016 Overview'!$B$16,$F590&lt;='2016 Overview'!$C$16),'2016 Overview'!$A$16, IF(AND($F590&gt;='2016 Overview'!$B$15,$F590&lt;='2016 Overview'!$C$15),'2016 Overview'!$A$15, IF(AND($F590&gt;='2016 Overview'!$B$14,$F590&lt;='2016 Overview'!$C$14),'2016 Overview'!$A$14, IF(AND($F590&gt;='2016 Overview'!$B$13,$F590&lt;='2016 Overview'!$C$13),'2016 Overview'!$A$13, IF(AND($F590&gt;='2016 Overview'!$B$12,$F590&lt;='2016 Overview'!$C$12),'2016 Overview'!$A$12,IF(AND($F590&gt;='2016 Overview'!$B$11,$F590&lt;='2016 Overview'!$C$11),'2016 Overview'!$A$11,IF(AND($F590&gt;='2016 Overview'!$B$10,$F590&lt;='2016 Overview'!$C$10),'2016 Overview'!$A$10,IF(AND($F590&gt;='2016 Overview'!$B$9,$F590&lt;='2016 Overview'!$C$9),'2016 Overview'!$A$9,IF(AND($F590&gt;='2016 Overview'!$B$8,$F590&lt;='2016 Overview'!$C$8),'2016 Overview'!$A$7,IF(AND($F590&gt;='2016 Overview'!$B$7,$F590&lt;='2016 Overview'!$C$7),'2016 Overview'!$A$7,IF(AND($F590&gt;='2016 Overview'!$B$6,$F590&lt;='2016 Overview'!$C$6),'2016 Overview'!$A$6,IF(AND($F590&gt;='2016 Overview'!$B$5,$F590&lt;='2016 Overview'!$C$5),'2016 Overview'!$A$5,))))))))))))))</f>
        <v>0</v>
      </c>
      <c r="C590" s="35" t="s">
        <v>148</v>
      </c>
      <c r="D590" s="26"/>
      <c r="E590" s="35" t="s">
        <v>146</v>
      </c>
      <c r="F590" s="27">
        <v>50000</v>
      </c>
      <c r="G590" s="36">
        <f>H590/F590</f>
        <v>0.3333332</v>
      </c>
      <c r="H590" s="27">
        <v>16666.66</v>
      </c>
      <c r="I590" s="27"/>
      <c r="J590" s="27">
        <v>-1000</v>
      </c>
      <c r="K590" s="27">
        <f>SUM(H590-J590)</f>
        <v>17666.66</v>
      </c>
      <c r="L590" s="28">
        <v>42233</v>
      </c>
      <c r="M590" s="28">
        <v>42517</v>
      </c>
      <c r="N590" s="37">
        <f>M590-L590</f>
        <v>284</v>
      </c>
      <c r="O590" s="38">
        <f>K590/N590</f>
        <v>62.20654929577465</v>
      </c>
    </row>
    <row r="591" spans="1:15" x14ac:dyDescent="0.25">
      <c r="A591" s="35">
        <v>2016</v>
      </c>
      <c r="B591" s="26">
        <f>IF(AND($F591&gt;='2016 Overview'!$B$18,$F591&lt;='2016 Overview'!$C$18),'2016 Overview'!$A$18,IF(AND($F591&gt;='2016 Overview'!$B$17,$F591&lt;='2016 Overview'!$C$17),'2016 Overview'!$A$17, IF(AND($F591&gt;='2016 Overview'!$B$16,$F591&lt;='2016 Overview'!$C$16),'2016 Overview'!$A$16, IF(AND($F591&gt;='2016 Overview'!$B$15,$F591&lt;='2016 Overview'!$C$15),'2016 Overview'!$A$15, IF(AND($F591&gt;='2016 Overview'!$B$14,$F591&lt;='2016 Overview'!$C$14),'2016 Overview'!$A$14, IF(AND($F591&gt;='2016 Overview'!$B$13,$F591&lt;='2016 Overview'!$C$13),'2016 Overview'!$A$13, IF(AND($F591&gt;='2016 Overview'!$B$12,$F591&lt;='2016 Overview'!$C$12),'2016 Overview'!$A$12,IF(AND($F591&gt;='2016 Overview'!$B$11,$F591&lt;='2016 Overview'!$C$11),'2016 Overview'!$A$11,IF(AND($F591&gt;='2016 Overview'!$B$10,$F591&lt;='2016 Overview'!$C$10),'2016 Overview'!$A$10,IF(AND($F591&gt;='2016 Overview'!$B$9,$F591&lt;='2016 Overview'!$C$9),'2016 Overview'!$A$9,IF(AND($F591&gt;='2016 Overview'!$B$8,$F591&lt;='2016 Overview'!$C$8),'2016 Overview'!$A$7,IF(AND($F591&gt;='2016 Overview'!$B$7,$F591&lt;='2016 Overview'!$C$7),'2016 Overview'!$A$7,IF(AND($F591&gt;='2016 Overview'!$B$6,$F591&lt;='2016 Overview'!$C$6),'2016 Overview'!$A$6,IF(AND($F591&gt;='2016 Overview'!$B$5,$F591&lt;='2016 Overview'!$C$5),'2016 Overview'!$A$5,))))))))))))))</f>
        <v>0</v>
      </c>
      <c r="C591" s="35" t="s">
        <v>148</v>
      </c>
      <c r="D591" s="51" t="s">
        <v>38</v>
      </c>
      <c r="E591" s="35" t="s">
        <v>146</v>
      </c>
      <c r="F591" s="27">
        <f>H591*3</f>
        <v>24999.840000000004</v>
      </c>
      <c r="G591" s="36">
        <f>H591/F591</f>
        <v>0.33333333333333331</v>
      </c>
      <c r="H591" s="27">
        <f>I591+K591</f>
        <v>8333.2800000000007</v>
      </c>
      <c r="I591" s="27">
        <f>K591*2</f>
        <v>5555.52</v>
      </c>
      <c r="J591" s="27"/>
      <c r="K591" s="27">
        <v>2777.76</v>
      </c>
      <c r="L591" s="28">
        <v>42293</v>
      </c>
      <c r="M591" s="28">
        <v>42522</v>
      </c>
      <c r="N591" s="37">
        <f>M591-L591</f>
        <v>229</v>
      </c>
      <c r="O591" s="38">
        <f>K591/N591</f>
        <v>12.129956331877731</v>
      </c>
    </row>
    <row r="592" spans="1:15" x14ac:dyDescent="0.25">
      <c r="A592" s="35">
        <v>2016</v>
      </c>
      <c r="B592" s="26" t="str">
        <f>IF(AND($F592&gt;='2016 Overview'!$B$18,$F592&lt;='2016 Overview'!$C$18),'2016 Overview'!$A$18,IF(AND($F592&gt;='2016 Overview'!$B$17,$F592&lt;='2016 Overview'!$C$17),'2016 Overview'!$A$17, IF(AND($F592&gt;='2016 Overview'!$B$16,$F592&lt;='2016 Overview'!$C$16),'2016 Overview'!$A$16, IF(AND($F592&gt;='2016 Overview'!$B$15,$F592&lt;='2016 Overview'!$C$15),'2016 Overview'!$A$15, IF(AND($F592&gt;='2016 Overview'!$B$14,$F592&lt;='2016 Overview'!$C$14),'2016 Overview'!$A$14, IF(AND($F592&gt;='2016 Overview'!$B$13,$F592&lt;='2016 Overview'!$C$13),'2016 Overview'!$A$13, IF(AND($F592&gt;='2016 Overview'!$B$12,$F592&lt;='2016 Overview'!$C$12),'2016 Overview'!$A$12,IF(AND($F592&gt;='2016 Overview'!$B$11,$F592&lt;='2016 Overview'!$C$11),'2016 Overview'!$A$11,IF(AND($F592&gt;='2016 Overview'!$B$10,$F592&lt;='2016 Overview'!$C$10),'2016 Overview'!$A$10,IF(AND($F592&gt;='2016 Overview'!$B$9,$F592&lt;='2016 Overview'!$C$9),'2016 Overview'!$A$9,IF(AND($F592&gt;='2016 Overview'!$B$8,$F592&lt;='2016 Overview'!$C$8),'2016 Overview'!$A$7,IF(AND($F592&gt;='2016 Overview'!$B$7,$F592&lt;='2016 Overview'!$C$7),'2016 Overview'!$A$7,IF(AND($F592&gt;='2016 Overview'!$B$6,$F592&lt;='2016 Overview'!$C$6),'2016 Overview'!$A$6,IF(AND($F592&gt;='2016 Overview'!$B$5,$F592&lt;='2016 Overview'!$C$5),'2016 Overview'!$A$5,))))))))))))))</f>
        <v>I</v>
      </c>
      <c r="C592" s="35" t="s">
        <v>148</v>
      </c>
      <c r="D592" s="51" t="s">
        <v>38</v>
      </c>
      <c r="E592" s="35" t="s">
        <v>146</v>
      </c>
      <c r="F592" s="27">
        <f>H592*3</f>
        <v>124999.83</v>
      </c>
      <c r="G592" s="36">
        <f>H592/F592</f>
        <v>0.33333333333333331</v>
      </c>
      <c r="H592" s="27">
        <f>I592+K592</f>
        <v>41666.61</v>
      </c>
      <c r="I592" s="27">
        <f>K592*2</f>
        <v>27777.74</v>
      </c>
      <c r="J592" s="27"/>
      <c r="K592" s="27">
        <v>13888.87</v>
      </c>
      <c r="L592" s="28">
        <v>41932</v>
      </c>
      <c r="M592" s="28">
        <v>42522</v>
      </c>
      <c r="N592" s="37">
        <f>M592-L592</f>
        <v>590</v>
      </c>
      <c r="O592" s="38">
        <f>K592/N592</f>
        <v>23.540457627118645</v>
      </c>
    </row>
    <row r="593" spans="1:15" x14ac:dyDescent="0.25">
      <c r="A593" s="35">
        <v>2016</v>
      </c>
      <c r="B593" s="26" t="str">
        <f>IF(AND($F593&gt;='2016 Overview'!$B$18,$F593&lt;='2016 Overview'!$C$18),'2016 Overview'!$A$18,IF(AND($F593&gt;='2016 Overview'!$B$17,$F593&lt;='2016 Overview'!$C$17),'2016 Overview'!$A$17, IF(AND($F593&gt;='2016 Overview'!$B$16,$F593&lt;='2016 Overview'!$C$16),'2016 Overview'!$A$16, IF(AND($F593&gt;='2016 Overview'!$B$15,$F593&lt;='2016 Overview'!$C$15),'2016 Overview'!$A$15, IF(AND($F593&gt;='2016 Overview'!$B$14,$F593&lt;='2016 Overview'!$C$14),'2016 Overview'!$A$14, IF(AND($F593&gt;='2016 Overview'!$B$13,$F593&lt;='2016 Overview'!$C$13),'2016 Overview'!$A$13, IF(AND($F593&gt;='2016 Overview'!$B$12,$F593&lt;='2016 Overview'!$C$12),'2016 Overview'!$A$12,IF(AND($F593&gt;='2016 Overview'!$B$11,$F593&lt;='2016 Overview'!$C$11),'2016 Overview'!$A$11,IF(AND($F593&gt;='2016 Overview'!$B$10,$F593&lt;='2016 Overview'!$C$10),'2016 Overview'!$A$10,IF(AND($F593&gt;='2016 Overview'!$B$9,$F593&lt;='2016 Overview'!$C$9),'2016 Overview'!$A$9,IF(AND($F593&gt;='2016 Overview'!$B$8,$F593&lt;='2016 Overview'!$C$8),'2016 Overview'!$A$7,IF(AND($F593&gt;='2016 Overview'!$B$7,$F593&lt;='2016 Overview'!$C$7),'2016 Overview'!$A$7,IF(AND($F593&gt;='2016 Overview'!$B$6,$F593&lt;='2016 Overview'!$C$6),'2016 Overview'!$A$6,IF(AND($F593&gt;='2016 Overview'!$B$5,$F593&lt;='2016 Overview'!$C$5),'2016 Overview'!$A$5,))))))))))))))</f>
        <v>J</v>
      </c>
      <c r="C593" s="35" t="s">
        <v>148</v>
      </c>
      <c r="D593" s="26"/>
      <c r="E593" s="35" t="s">
        <v>146</v>
      </c>
      <c r="F593" s="27">
        <v>85000</v>
      </c>
      <c r="G593" s="36">
        <f>H593/F593</f>
        <v>0.33333329411764706</v>
      </c>
      <c r="H593" s="27">
        <v>28333.33</v>
      </c>
      <c r="I593" s="27"/>
      <c r="J593" s="27">
        <v>0</v>
      </c>
      <c r="K593" s="27">
        <f>SUM(H593-J593)</f>
        <v>28333.33</v>
      </c>
      <c r="L593" s="28">
        <v>41463</v>
      </c>
      <c r="M593" s="28">
        <v>42522</v>
      </c>
      <c r="N593" s="37">
        <f>M593-L593</f>
        <v>1059</v>
      </c>
      <c r="O593" s="38">
        <f>K593/N593</f>
        <v>26.754796978281398</v>
      </c>
    </row>
    <row r="594" spans="1:15" x14ac:dyDescent="0.25">
      <c r="A594" s="35">
        <v>2016</v>
      </c>
      <c r="B594" s="26" t="str">
        <f>IF(AND($F594&gt;='2016 Overview'!$B$18,$F594&lt;='2016 Overview'!$C$18),'2016 Overview'!$A$18,IF(AND($F594&gt;='2016 Overview'!$B$17,$F594&lt;='2016 Overview'!$C$17),'2016 Overview'!$A$17, IF(AND($F594&gt;='2016 Overview'!$B$16,$F594&lt;='2016 Overview'!$C$16),'2016 Overview'!$A$16, IF(AND($F594&gt;='2016 Overview'!$B$15,$F594&lt;='2016 Overview'!$C$15),'2016 Overview'!$A$15, IF(AND($F594&gt;='2016 Overview'!$B$14,$F594&lt;='2016 Overview'!$C$14),'2016 Overview'!$A$14, IF(AND($F594&gt;='2016 Overview'!$B$13,$F594&lt;='2016 Overview'!$C$13),'2016 Overview'!$A$13, IF(AND($F594&gt;='2016 Overview'!$B$12,$F594&lt;='2016 Overview'!$C$12),'2016 Overview'!$A$12,IF(AND($F594&gt;='2016 Overview'!$B$11,$F594&lt;='2016 Overview'!$C$11),'2016 Overview'!$A$11,IF(AND($F594&gt;='2016 Overview'!$B$10,$F594&lt;='2016 Overview'!$C$10),'2016 Overview'!$A$10,IF(AND($F594&gt;='2016 Overview'!$B$9,$F594&lt;='2016 Overview'!$C$9),'2016 Overview'!$A$9,IF(AND($F594&gt;='2016 Overview'!$B$8,$F594&lt;='2016 Overview'!$C$8),'2016 Overview'!$A$7,IF(AND($F594&gt;='2016 Overview'!$B$7,$F594&lt;='2016 Overview'!$C$7),'2016 Overview'!$A$7,IF(AND($F594&gt;='2016 Overview'!$B$6,$F594&lt;='2016 Overview'!$C$6),'2016 Overview'!$A$6,IF(AND($F594&gt;='2016 Overview'!$B$5,$F594&lt;='2016 Overview'!$C$5),'2016 Overview'!$A$5,))))))))))))))</f>
        <v>N</v>
      </c>
      <c r="C594" s="35" t="s">
        <v>148</v>
      </c>
      <c r="D594" s="51" t="s">
        <v>38</v>
      </c>
      <c r="E594" s="35" t="s">
        <v>146</v>
      </c>
      <c r="F594" s="27">
        <f>H594*3</f>
        <v>5200.0199999999995</v>
      </c>
      <c r="G594" s="36">
        <f>H594/F594</f>
        <v>0.33333333333333337</v>
      </c>
      <c r="H594" s="27">
        <f>I594+K594</f>
        <v>1733.34</v>
      </c>
      <c r="I594" s="27">
        <f>K594*2</f>
        <v>1155.56</v>
      </c>
      <c r="J594" s="27"/>
      <c r="K594" s="27">
        <v>577.78</v>
      </c>
      <c r="L594" s="28">
        <v>42293</v>
      </c>
      <c r="M594" s="28">
        <v>42522</v>
      </c>
      <c r="N594" s="37">
        <f>M594-L594</f>
        <v>229</v>
      </c>
      <c r="O594" s="38">
        <f>K594/N594</f>
        <v>2.523056768558952</v>
      </c>
    </row>
    <row r="595" spans="1:15" x14ac:dyDescent="0.25">
      <c r="A595" s="35">
        <v>2016</v>
      </c>
      <c r="B595" s="26" t="str">
        <f>IF(AND($F595&gt;='2016 Overview'!$B$18,$F595&lt;='2016 Overview'!$C$18),'2016 Overview'!$A$18,IF(AND($F595&gt;='2016 Overview'!$B$17,$F595&lt;='2016 Overview'!$C$17),'2016 Overview'!$A$17, IF(AND($F595&gt;='2016 Overview'!$B$16,$F595&lt;='2016 Overview'!$C$16),'2016 Overview'!$A$16, IF(AND($F595&gt;='2016 Overview'!$B$15,$F595&lt;='2016 Overview'!$C$15),'2016 Overview'!$A$15, IF(AND($F595&gt;='2016 Overview'!$B$14,$F595&lt;='2016 Overview'!$C$14),'2016 Overview'!$A$14, IF(AND($F595&gt;='2016 Overview'!$B$13,$F595&lt;='2016 Overview'!$C$13),'2016 Overview'!$A$13, IF(AND($F595&gt;='2016 Overview'!$B$12,$F595&lt;='2016 Overview'!$C$12),'2016 Overview'!$A$12,IF(AND($F595&gt;='2016 Overview'!$B$11,$F595&lt;='2016 Overview'!$C$11),'2016 Overview'!$A$11,IF(AND($F595&gt;='2016 Overview'!$B$10,$F595&lt;='2016 Overview'!$C$10),'2016 Overview'!$A$10,IF(AND($F595&gt;='2016 Overview'!$B$9,$F595&lt;='2016 Overview'!$C$9),'2016 Overview'!$A$9,IF(AND($F595&gt;='2016 Overview'!$B$8,$F595&lt;='2016 Overview'!$C$8),'2016 Overview'!$A$7,IF(AND($F595&gt;='2016 Overview'!$B$7,$F595&lt;='2016 Overview'!$C$7),'2016 Overview'!$A$7,IF(AND($F595&gt;='2016 Overview'!$B$6,$F595&lt;='2016 Overview'!$C$6),'2016 Overview'!$A$6,IF(AND($F595&gt;='2016 Overview'!$B$5,$F595&lt;='2016 Overview'!$C$5),'2016 Overview'!$A$5,))))))))))))))</f>
        <v>I</v>
      </c>
      <c r="C595" s="35" t="s">
        <v>148</v>
      </c>
      <c r="D595" s="26"/>
      <c r="E595" s="35" t="s">
        <v>146</v>
      </c>
      <c r="F595" s="27">
        <v>150000</v>
      </c>
      <c r="G595" s="36">
        <f>H595/F595</f>
        <v>0.33333333333333331</v>
      </c>
      <c r="H595" s="27">
        <v>50000</v>
      </c>
      <c r="I595" s="27"/>
      <c r="J595" s="27">
        <v>0</v>
      </c>
      <c r="K595" s="27">
        <f>SUM(H595-J595)</f>
        <v>50000</v>
      </c>
      <c r="L595" s="28">
        <v>41214</v>
      </c>
      <c r="M595" s="28">
        <v>42523</v>
      </c>
      <c r="N595" s="37">
        <f>M595-L595</f>
        <v>1309</v>
      </c>
      <c r="O595" s="38">
        <f>K595/N595</f>
        <v>38.19709702062643</v>
      </c>
    </row>
    <row r="596" spans="1:15" x14ac:dyDescent="0.25">
      <c r="A596" s="35">
        <v>2016</v>
      </c>
      <c r="B596" s="26" t="str">
        <f>IF(AND($F596&gt;='2016 Overview'!$B$18,$F596&lt;='2016 Overview'!$C$18),'2016 Overview'!$A$18,IF(AND($F596&gt;='2016 Overview'!$B$17,$F596&lt;='2016 Overview'!$C$17),'2016 Overview'!$A$17, IF(AND($F596&gt;='2016 Overview'!$B$16,$F596&lt;='2016 Overview'!$C$16),'2016 Overview'!$A$16, IF(AND($F596&gt;='2016 Overview'!$B$15,$F596&lt;='2016 Overview'!$C$15),'2016 Overview'!$A$15, IF(AND($F596&gt;='2016 Overview'!$B$14,$F596&lt;='2016 Overview'!$C$14),'2016 Overview'!$A$14, IF(AND($F596&gt;='2016 Overview'!$B$13,$F596&lt;='2016 Overview'!$C$13),'2016 Overview'!$A$13, IF(AND($F596&gt;='2016 Overview'!$B$12,$F596&lt;='2016 Overview'!$C$12),'2016 Overview'!$A$12,IF(AND($F596&gt;='2016 Overview'!$B$11,$F596&lt;='2016 Overview'!$C$11),'2016 Overview'!$A$11,IF(AND($F596&gt;='2016 Overview'!$B$10,$F596&lt;='2016 Overview'!$C$10),'2016 Overview'!$A$10,IF(AND($F596&gt;='2016 Overview'!$B$9,$F596&lt;='2016 Overview'!$C$9),'2016 Overview'!$A$9,IF(AND($F596&gt;='2016 Overview'!$B$8,$F596&lt;='2016 Overview'!$C$8),'2016 Overview'!$A$7,IF(AND($F596&gt;='2016 Overview'!$B$7,$F596&lt;='2016 Overview'!$C$7),'2016 Overview'!$A$7,IF(AND($F596&gt;='2016 Overview'!$B$6,$F596&lt;='2016 Overview'!$C$6),'2016 Overview'!$A$6,IF(AND($F596&gt;='2016 Overview'!$B$5,$F596&lt;='2016 Overview'!$C$5),'2016 Overview'!$A$5,))))))))))))))</f>
        <v>I</v>
      </c>
      <c r="C596" s="35" t="s">
        <v>148</v>
      </c>
      <c r="D596" s="26"/>
      <c r="E596" s="35" t="s">
        <v>146</v>
      </c>
      <c r="F596" s="27">
        <v>125000</v>
      </c>
      <c r="G596" s="36">
        <f>H596/F596</f>
        <v>0.33333328000000001</v>
      </c>
      <c r="H596" s="27">
        <v>41666.660000000003</v>
      </c>
      <c r="I596" s="27"/>
      <c r="J596" s="27">
        <v>-5000</v>
      </c>
      <c r="K596" s="27">
        <f>SUM(H596-J596)</f>
        <v>46666.66</v>
      </c>
      <c r="L596" s="28">
        <v>42117</v>
      </c>
      <c r="M596" s="28">
        <v>42524</v>
      </c>
      <c r="N596" s="37">
        <f>M596-L596</f>
        <v>407</v>
      </c>
      <c r="O596" s="38">
        <f>K596/N596</f>
        <v>114.66009828009828</v>
      </c>
    </row>
    <row r="597" spans="1:15" x14ac:dyDescent="0.25">
      <c r="A597" s="35">
        <v>2016</v>
      </c>
      <c r="B597" s="26" t="str">
        <f>IF(AND($F597&gt;='2016 Overview'!$B$18,$F597&lt;='2016 Overview'!$C$18),'2016 Overview'!$A$18,IF(AND($F597&gt;='2016 Overview'!$B$17,$F597&lt;='2016 Overview'!$C$17),'2016 Overview'!$A$17, IF(AND($F597&gt;='2016 Overview'!$B$16,$F597&lt;='2016 Overview'!$C$16),'2016 Overview'!$A$16, IF(AND($F597&gt;='2016 Overview'!$B$15,$F597&lt;='2016 Overview'!$C$15),'2016 Overview'!$A$15, IF(AND($F597&gt;='2016 Overview'!$B$14,$F597&lt;='2016 Overview'!$C$14),'2016 Overview'!$A$14, IF(AND($F597&gt;='2016 Overview'!$B$13,$F597&lt;='2016 Overview'!$C$13),'2016 Overview'!$A$13, IF(AND($F597&gt;='2016 Overview'!$B$12,$F597&lt;='2016 Overview'!$C$12),'2016 Overview'!$A$12,IF(AND($F597&gt;='2016 Overview'!$B$11,$F597&lt;='2016 Overview'!$C$11),'2016 Overview'!$A$11,IF(AND($F597&gt;='2016 Overview'!$B$10,$F597&lt;='2016 Overview'!$C$10),'2016 Overview'!$A$10,IF(AND($F597&gt;='2016 Overview'!$B$9,$F597&lt;='2016 Overview'!$C$9),'2016 Overview'!$A$9,IF(AND($F597&gt;='2016 Overview'!$B$8,$F597&lt;='2016 Overview'!$C$8),'2016 Overview'!$A$7,IF(AND($F597&gt;='2016 Overview'!$B$7,$F597&lt;='2016 Overview'!$C$7),'2016 Overview'!$A$7,IF(AND($F597&gt;='2016 Overview'!$B$6,$F597&lt;='2016 Overview'!$C$6),'2016 Overview'!$A$6,IF(AND($F597&gt;='2016 Overview'!$B$5,$F597&lt;='2016 Overview'!$C$5),'2016 Overview'!$A$5,))))))))))))))</f>
        <v>I</v>
      </c>
      <c r="C597" s="35" t="s">
        <v>148</v>
      </c>
      <c r="D597" s="26"/>
      <c r="E597" s="35" t="s">
        <v>146</v>
      </c>
      <c r="F597" s="27">
        <v>122750</v>
      </c>
      <c r="G597" s="36">
        <f>H597/F597</f>
        <v>0.33333327902240328</v>
      </c>
      <c r="H597" s="27">
        <v>40916.660000000003</v>
      </c>
      <c r="I597" s="27"/>
      <c r="J597" s="27">
        <v>0</v>
      </c>
      <c r="K597" s="27">
        <f>SUM(H597-J597)</f>
        <v>40916.660000000003</v>
      </c>
      <c r="L597" s="28">
        <v>41408</v>
      </c>
      <c r="M597" s="28">
        <v>42524</v>
      </c>
      <c r="N597" s="37">
        <f>M597-L597</f>
        <v>1116</v>
      </c>
      <c r="O597" s="38">
        <f>K597/N597</f>
        <v>36.663673835125451</v>
      </c>
    </row>
    <row r="598" spans="1:15" x14ac:dyDescent="0.25">
      <c r="A598" s="35">
        <v>2016</v>
      </c>
      <c r="B598" s="26" t="str">
        <f>IF(AND($F598&gt;='2016 Overview'!$B$18,$F598&lt;='2016 Overview'!$C$18),'2016 Overview'!$A$18,IF(AND($F598&gt;='2016 Overview'!$B$17,$F598&lt;='2016 Overview'!$C$17),'2016 Overview'!$A$17, IF(AND($F598&gt;='2016 Overview'!$B$16,$F598&lt;='2016 Overview'!$C$16),'2016 Overview'!$A$16, IF(AND($F598&gt;='2016 Overview'!$B$15,$F598&lt;='2016 Overview'!$C$15),'2016 Overview'!$A$15, IF(AND($F598&gt;='2016 Overview'!$B$14,$F598&lt;='2016 Overview'!$C$14),'2016 Overview'!$A$14, IF(AND($F598&gt;='2016 Overview'!$B$13,$F598&lt;='2016 Overview'!$C$13),'2016 Overview'!$A$13, IF(AND($F598&gt;='2016 Overview'!$B$12,$F598&lt;='2016 Overview'!$C$12),'2016 Overview'!$A$12,IF(AND($F598&gt;='2016 Overview'!$B$11,$F598&lt;='2016 Overview'!$C$11),'2016 Overview'!$A$11,IF(AND($F598&gt;='2016 Overview'!$B$10,$F598&lt;='2016 Overview'!$C$10),'2016 Overview'!$A$10,IF(AND($F598&gt;='2016 Overview'!$B$9,$F598&lt;='2016 Overview'!$C$9),'2016 Overview'!$A$9,IF(AND($F598&gt;='2016 Overview'!$B$8,$F598&lt;='2016 Overview'!$C$8),'2016 Overview'!$A$7,IF(AND($F598&gt;='2016 Overview'!$B$7,$F598&lt;='2016 Overview'!$C$7),'2016 Overview'!$A$7,IF(AND($F598&gt;='2016 Overview'!$B$6,$F598&lt;='2016 Overview'!$C$6),'2016 Overview'!$A$6,IF(AND($F598&gt;='2016 Overview'!$B$5,$F598&lt;='2016 Overview'!$C$5),'2016 Overview'!$A$5,))))))))))))))</f>
        <v>L</v>
      </c>
      <c r="C598" s="35" t="s">
        <v>148</v>
      </c>
      <c r="D598" s="26"/>
      <c r="E598" s="35" t="s">
        <v>146</v>
      </c>
      <c r="F598" s="27">
        <v>36772.370000000003</v>
      </c>
      <c r="G598" s="36">
        <f>H598/F598</f>
        <v>0.33333315203779357</v>
      </c>
      <c r="H598" s="27">
        <v>12257.45</v>
      </c>
      <c r="I598" s="27"/>
      <c r="J598" s="27">
        <v>0</v>
      </c>
      <c r="K598" s="27">
        <f>SUM(H598-J598)</f>
        <v>12257.45</v>
      </c>
      <c r="L598" s="28">
        <v>42020</v>
      </c>
      <c r="M598" s="28">
        <v>42524</v>
      </c>
      <c r="N598" s="37">
        <f>M598-L598</f>
        <v>504</v>
      </c>
      <c r="O598" s="38">
        <f>K598/N598</f>
        <v>24.320337301587305</v>
      </c>
    </row>
    <row r="599" spans="1:15" x14ac:dyDescent="0.25">
      <c r="A599" s="35">
        <v>2016</v>
      </c>
      <c r="B599" s="26" t="str">
        <f>IF(AND($F599&gt;='2016 Overview'!$B$18,$F599&lt;='2016 Overview'!$C$18),'2016 Overview'!$A$18,IF(AND($F599&gt;='2016 Overview'!$B$17,$F599&lt;='2016 Overview'!$C$17),'2016 Overview'!$A$17, IF(AND($F599&gt;='2016 Overview'!$B$16,$F599&lt;='2016 Overview'!$C$16),'2016 Overview'!$A$16, IF(AND($F599&gt;='2016 Overview'!$B$15,$F599&lt;='2016 Overview'!$C$15),'2016 Overview'!$A$15, IF(AND($F599&gt;='2016 Overview'!$B$14,$F599&lt;='2016 Overview'!$C$14),'2016 Overview'!$A$14, IF(AND($F599&gt;='2016 Overview'!$B$13,$F599&lt;='2016 Overview'!$C$13),'2016 Overview'!$A$13, IF(AND($F599&gt;='2016 Overview'!$B$12,$F599&lt;='2016 Overview'!$C$12),'2016 Overview'!$A$12,IF(AND($F599&gt;='2016 Overview'!$B$11,$F599&lt;='2016 Overview'!$C$11),'2016 Overview'!$A$11,IF(AND($F599&gt;='2016 Overview'!$B$10,$F599&lt;='2016 Overview'!$C$10),'2016 Overview'!$A$10,IF(AND($F599&gt;='2016 Overview'!$B$9,$F599&lt;='2016 Overview'!$C$9),'2016 Overview'!$A$9,IF(AND($F599&gt;='2016 Overview'!$B$8,$F599&lt;='2016 Overview'!$C$8),'2016 Overview'!$A$7,IF(AND($F599&gt;='2016 Overview'!$B$7,$F599&lt;='2016 Overview'!$C$7),'2016 Overview'!$A$7,IF(AND($F599&gt;='2016 Overview'!$B$6,$F599&lt;='2016 Overview'!$C$6),'2016 Overview'!$A$6,IF(AND($F599&gt;='2016 Overview'!$B$5,$F599&lt;='2016 Overview'!$C$5),'2016 Overview'!$A$5,))))))))))))))</f>
        <v>N</v>
      </c>
      <c r="C599" s="35" t="s">
        <v>148</v>
      </c>
      <c r="D599" s="51" t="s">
        <v>38</v>
      </c>
      <c r="E599" s="35" t="s">
        <v>146</v>
      </c>
      <c r="F599" s="27">
        <f>H599*3</f>
        <v>8399.9700000000012</v>
      </c>
      <c r="G599" s="36">
        <f>H599/F599</f>
        <v>0.33333333333333331</v>
      </c>
      <c r="H599" s="27">
        <f>I599+K599</f>
        <v>2799.9900000000002</v>
      </c>
      <c r="I599" s="27">
        <f>K599*2</f>
        <v>1866.66</v>
      </c>
      <c r="J599" s="27"/>
      <c r="K599" s="27">
        <v>933.33</v>
      </c>
      <c r="L599" s="28" t="s">
        <v>59</v>
      </c>
      <c r="M599" s="28" t="s">
        <v>60</v>
      </c>
      <c r="N599" s="37">
        <f>M599-L599</f>
        <v>405</v>
      </c>
      <c r="O599" s="38">
        <f>K599/N599</f>
        <v>2.3045185185185186</v>
      </c>
    </row>
    <row r="600" spans="1:15" x14ac:dyDescent="0.25">
      <c r="A600" s="35">
        <v>2016</v>
      </c>
      <c r="B600" s="26" t="str">
        <f>IF(AND($F600&gt;='2016 Overview'!$B$18,$F600&lt;='2016 Overview'!$C$18),'2016 Overview'!$A$18,IF(AND($F600&gt;='2016 Overview'!$B$17,$F600&lt;='2016 Overview'!$C$17),'2016 Overview'!$A$17, IF(AND($F600&gt;='2016 Overview'!$B$16,$F600&lt;='2016 Overview'!$C$16),'2016 Overview'!$A$16, IF(AND($F600&gt;='2016 Overview'!$B$15,$F600&lt;='2016 Overview'!$C$15),'2016 Overview'!$A$15, IF(AND($F600&gt;='2016 Overview'!$B$14,$F600&lt;='2016 Overview'!$C$14),'2016 Overview'!$A$14, IF(AND($F600&gt;='2016 Overview'!$B$13,$F600&lt;='2016 Overview'!$C$13),'2016 Overview'!$A$13, IF(AND($F600&gt;='2016 Overview'!$B$12,$F600&lt;='2016 Overview'!$C$12),'2016 Overview'!$A$12,IF(AND($F600&gt;='2016 Overview'!$B$11,$F600&lt;='2016 Overview'!$C$11),'2016 Overview'!$A$11,IF(AND($F600&gt;='2016 Overview'!$B$10,$F600&lt;='2016 Overview'!$C$10),'2016 Overview'!$A$10,IF(AND($F600&gt;='2016 Overview'!$B$9,$F600&lt;='2016 Overview'!$C$9),'2016 Overview'!$A$9,IF(AND($F600&gt;='2016 Overview'!$B$8,$F600&lt;='2016 Overview'!$C$8),'2016 Overview'!$A$7,IF(AND($F600&gt;='2016 Overview'!$B$7,$F600&lt;='2016 Overview'!$C$7),'2016 Overview'!$A$7,IF(AND($F600&gt;='2016 Overview'!$B$6,$F600&lt;='2016 Overview'!$C$6),'2016 Overview'!$A$6,IF(AND($F600&gt;='2016 Overview'!$B$5,$F600&lt;='2016 Overview'!$C$5),'2016 Overview'!$A$5,))))))))))))))</f>
        <v>G</v>
      </c>
      <c r="C600" s="35" t="s">
        <v>148</v>
      </c>
      <c r="D600" s="26"/>
      <c r="E600" s="35" t="s">
        <v>146</v>
      </c>
      <c r="F600" s="27">
        <v>250000</v>
      </c>
      <c r="G600" s="36">
        <f>H600/F600</f>
        <v>0.33333331999999999</v>
      </c>
      <c r="H600" s="27">
        <v>83333.33</v>
      </c>
      <c r="I600" s="27"/>
      <c r="J600" s="27">
        <v>0</v>
      </c>
      <c r="K600" s="27">
        <f>SUM(H600-J600)</f>
        <v>83333.33</v>
      </c>
      <c r="L600" s="28">
        <v>42200</v>
      </c>
      <c r="M600" s="28">
        <v>42530</v>
      </c>
      <c r="N600" s="37">
        <f>M600-L600</f>
        <v>330</v>
      </c>
      <c r="O600" s="38">
        <f>K600/N600</f>
        <v>252.52524242424244</v>
      </c>
    </row>
    <row r="601" spans="1:15" x14ac:dyDescent="0.25">
      <c r="A601" s="35">
        <v>2016</v>
      </c>
      <c r="B601" s="26" t="str">
        <f>IF(AND($F601&gt;='2016 Overview'!$B$18,$F601&lt;='2016 Overview'!$C$18),'2016 Overview'!$A$18,IF(AND($F601&gt;='2016 Overview'!$B$17,$F601&lt;='2016 Overview'!$C$17),'2016 Overview'!$A$17, IF(AND($F601&gt;='2016 Overview'!$B$16,$F601&lt;='2016 Overview'!$C$16),'2016 Overview'!$A$16, IF(AND($F601&gt;='2016 Overview'!$B$15,$F601&lt;='2016 Overview'!$C$15),'2016 Overview'!$A$15, IF(AND($F601&gt;='2016 Overview'!$B$14,$F601&lt;='2016 Overview'!$C$14),'2016 Overview'!$A$14, IF(AND($F601&gt;='2016 Overview'!$B$13,$F601&lt;='2016 Overview'!$C$13),'2016 Overview'!$A$13, IF(AND($F601&gt;='2016 Overview'!$B$12,$F601&lt;='2016 Overview'!$C$12),'2016 Overview'!$A$12,IF(AND($F601&gt;='2016 Overview'!$B$11,$F601&lt;='2016 Overview'!$C$11),'2016 Overview'!$A$11,IF(AND($F601&gt;='2016 Overview'!$B$10,$F601&lt;='2016 Overview'!$C$10),'2016 Overview'!$A$10,IF(AND($F601&gt;='2016 Overview'!$B$9,$F601&lt;='2016 Overview'!$C$9),'2016 Overview'!$A$9,IF(AND($F601&gt;='2016 Overview'!$B$8,$F601&lt;='2016 Overview'!$C$8),'2016 Overview'!$A$7,IF(AND($F601&gt;='2016 Overview'!$B$7,$F601&lt;='2016 Overview'!$C$7),'2016 Overview'!$A$7,IF(AND($F601&gt;='2016 Overview'!$B$6,$F601&lt;='2016 Overview'!$C$6),'2016 Overview'!$A$6,IF(AND($F601&gt;='2016 Overview'!$B$5,$F601&lt;='2016 Overview'!$C$5),'2016 Overview'!$A$5,))))))))))))))</f>
        <v>M</v>
      </c>
      <c r="C601" s="35" t="s">
        <v>148</v>
      </c>
      <c r="D601" s="51" t="s">
        <v>38</v>
      </c>
      <c r="E601" s="35" t="s">
        <v>146</v>
      </c>
      <c r="F601" s="27">
        <f>H601*3</f>
        <v>12999.869999999999</v>
      </c>
      <c r="G601" s="36">
        <f>H601/F601</f>
        <v>0.33333333333333337</v>
      </c>
      <c r="H601" s="27">
        <f>I601+K601</f>
        <v>4333.29</v>
      </c>
      <c r="I601" s="27">
        <f>K601*2</f>
        <v>2888.86</v>
      </c>
      <c r="J601" s="27"/>
      <c r="K601" s="27">
        <v>1444.43</v>
      </c>
      <c r="L601" s="28" t="s">
        <v>117</v>
      </c>
      <c r="M601" s="28" t="s">
        <v>118</v>
      </c>
      <c r="N601" s="37">
        <f>M601-L601</f>
        <v>140</v>
      </c>
      <c r="O601" s="38">
        <f>K601/N601</f>
        <v>10.317357142857142</v>
      </c>
    </row>
    <row r="602" spans="1:15" x14ac:dyDescent="0.25">
      <c r="A602" s="35">
        <v>2016</v>
      </c>
      <c r="B602" s="26" t="str">
        <f>IF(AND($F602&gt;='2016 Overview'!$B$18,$F602&lt;='2016 Overview'!$C$18),'2016 Overview'!$A$18,IF(AND($F602&gt;='2016 Overview'!$B$17,$F602&lt;='2016 Overview'!$C$17),'2016 Overview'!$A$17, IF(AND($F602&gt;='2016 Overview'!$B$16,$F602&lt;='2016 Overview'!$C$16),'2016 Overview'!$A$16, IF(AND($F602&gt;='2016 Overview'!$B$15,$F602&lt;='2016 Overview'!$C$15),'2016 Overview'!$A$15, IF(AND($F602&gt;='2016 Overview'!$B$14,$F602&lt;='2016 Overview'!$C$14),'2016 Overview'!$A$14, IF(AND($F602&gt;='2016 Overview'!$B$13,$F602&lt;='2016 Overview'!$C$13),'2016 Overview'!$A$13, IF(AND($F602&gt;='2016 Overview'!$B$12,$F602&lt;='2016 Overview'!$C$12),'2016 Overview'!$A$12,IF(AND($F602&gt;='2016 Overview'!$B$11,$F602&lt;='2016 Overview'!$C$11),'2016 Overview'!$A$11,IF(AND($F602&gt;='2016 Overview'!$B$10,$F602&lt;='2016 Overview'!$C$10),'2016 Overview'!$A$10,IF(AND($F602&gt;='2016 Overview'!$B$9,$F602&lt;='2016 Overview'!$C$9),'2016 Overview'!$A$9,IF(AND($F602&gt;='2016 Overview'!$B$8,$F602&lt;='2016 Overview'!$C$8),'2016 Overview'!$A$7,IF(AND($F602&gt;='2016 Overview'!$B$7,$F602&lt;='2016 Overview'!$C$7),'2016 Overview'!$A$7,IF(AND($F602&gt;='2016 Overview'!$B$6,$F602&lt;='2016 Overview'!$C$6),'2016 Overview'!$A$6,IF(AND($F602&gt;='2016 Overview'!$B$5,$F602&lt;='2016 Overview'!$C$5),'2016 Overview'!$A$5,))))))))))))))</f>
        <v>N</v>
      </c>
      <c r="C602" s="35" t="s">
        <v>148</v>
      </c>
      <c r="D602" s="51" t="s">
        <v>38</v>
      </c>
      <c r="E602" s="35" t="s">
        <v>146</v>
      </c>
      <c r="F602" s="27">
        <f>H602*3</f>
        <v>7499.9700000000012</v>
      </c>
      <c r="G602" s="36">
        <f>H602/F602</f>
        <v>0.33333333333333331</v>
      </c>
      <c r="H602" s="27">
        <f>I602+K602</f>
        <v>2499.9900000000002</v>
      </c>
      <c r="I602" s="27">
        <f>K602*2</f>
        <v>1666.66</v>
      </c>
      <c r="J602" s="27"/>
      <c r="K602" s="27">
        <v>833.33</v>
      </c>
      <c r="L602" s="28" t="s">
        <v>61</v>
      </c>
      <c r="M602" s="28" t="s">
        <v>62</v>
      </c>
      <c r="N602" s="37">
        <f>M602-L602</f>
        <v>211</v>
      </c>
      <c r="O602" s="38">
        <f>K602/N602</f>
        <v>3.9494312796208533</v>
      </c>
    </row>
    <row r="603" spans="1:15" x14ac:dyDescent="0.25">
      <c r="A603" s="35">
        <v>2016</v>
      </c>
      <c r="B603" s="26" t="str">
        <f>IF(AND($F603&gt;='2016 Overview'!$B$18,$F603&lt;='2016 Overview'!$C$18),'2016 Overview'!$A$18,IF(AND($F603&gt;='2016 Overview'!$B$17,$F603&lt;='2016 Overview'!$C$17),'2016 Overview'!$A$17, IF(AND($F603&gt;='2016 Overview'!$B$16,$F603&lt;='2016 Overview'!$C$16),'2016 Overview'!$A$16, IF(AND($F603&gt;='2016 Overview'!$B$15,$F603&lt;='2016 Overview'!$C$15),'2016 Overview'!$A$15, IF(AND($F603&gt;='2016 Overview'!$B$14,$F603&lt;='2016 Overview'!$C$14),'2016 Overview'!$A$14, IF(AND($F603&gt;='2016 Overview'!$B$13,$F603&lt;='2016 Overview'!$C$13),'2016 Overview'!$A$13, IF(AND($F603&gt;='2016 Overview'!$B$12,$F603&lt;='2016 Overview'!$C$12),'2016 Overview'!$A$12,IF(AND($F603&gt;='2016 Overview'!$B$11,$F603&lt;='2016 Overview'!$C$11),'2016 Overview'!$A$11,IF(AND($F603&gt;='2016 Overview'!$B$10,$F603&lt;='2016 Overview'!$C$10),'2016 Overview'!$A$10,IF(AND($F603&gt;='2016 Overview'!$B$9,$F603&lt;='2016 Overview'!$C$9),'2016 Overview'!$A$9,IF(AND($F603&gt;='2016 Overview'!$B$8,$F603&lt;='2016 Overview'!$C$8),'2016 Overview'!$A$7,IF(AND($F603&gt;='2016 Overview'!$B$7,$F603&lt;='2016 Overview'!$C$7),'2016 Overview'!$A$7,IF(AND($F603&gt;='2016 Overview'!$B$6,$F603&lt;='2016 Overview'!$C$6),'2016 Overview'!$A$6,IF(AND($F603&gt;='2016 Overview'!$B$5,$F603&lt;='2016 Overview'!$C$5),'2016 Overview'!$A$5,))))))))))))))</f>
        <v>G</v>
      </c>
      <c r="C603" s="35" t="s">
        <v>148</v>
      </c>
      <c r="D603" s="26"/>
      <c r="E603" s="35" t="s">
        <v>146</v>
      </c>
      <c r="F603" s="27">
        <v>385000</v>
      </c>
      <c r="G603" s="36">
        <f>H603/F603</f>
        <v>0.33333332467532467</v>
      </c>
      <c r="H603" s="27">
        <v>128333.33</v>
      </c>
      <c r="I603" s="27"/>
      <c r="J603" s="27">
        <v>0</v>
      </c>
      <c r="K603" s="27">
        <f>SUM(H603-J603)</f>
        <v>128333.33</v>
      </c>
      <c r="L603" s="28">
        <v>42002</v>
      </c>
      <c r="M603" s="28">
        <v>42537</v>
      </c>
      <c r="N603" s="37">
        <f>M603-L603</f>
        <v>535</v>
      </c>
      <c r="O603" s="38">
        <f>K603/N603</f>
        <v>239.87538317757009</v>
      </c>
    </row>
    <row r="604" spans="1:15" x14ac:dyDescent="0.25">
      <c r="A604" s="35">
        <v>2016</v>
      </c>
      <c r="B604" s="26" t="str">
        <f>IF(AND($F604&gt;='2016 Overview'!$B$18,$F604&lt;='2016 Overview'!$C$18),'2016 Overview'!$A$18,IF(AND($F604&gt;='2016 Overview'!$B$17,$F604&lt;='2016 Overview'!$C$17),'2016 Overview'!$A$17, IF(AND($F604&gt;='2016 Overview'!$B$16,$F604&lt;='2016 Overview'!$C$16),'2016 Overview'!$A$16, IF(AND($F604&gt;='2016 Overview'!$B$15,$F604&lt;='2016 Overview'!$C$15),'2016 Overview'!$A$15, IF(AND($F604&gt;='2016 Overview'!$B$14,$F604&lt;='2016 Overview'!$C$14),'2016 Overview'!$A$14, IF(AND($F604&gt;='2016 Overview'!$B$13,$F604&lt;='2016 Overview'!$C$13),'2016 Overview'!$A$13, IF(AND($F604&gt;='2016 Overview'!$B$12,$F604&lt;='2016 Overview'!$C$12),'2016 Overview'!$A$12,IF(AND($F604&gt;='2016 Overview'!$B$11,$F604&lt;='2016 Overview'!$C$11),'2016 Overview'!$A$11,IF(AND($F604&gt;='2016 Overview'!$B$10,$F604&lt;='2016 Overview'!$C$10),'2016 Overview'!$A$10,IF(AND($F604&gt;='2016 Overview'!$B$9,$F604&lt;='2016 Overview'!$C$9),'2016 Overview'!$A$9,IF(AND($F604&gt;='2016 Overview'!$B$8,$F604&lt;='2016 Overview'!$C$8),'2016 Overview'!$A$7,IF(AND($F604&gt;='2016 Overview'!$B$7,$F604&lt;='2016 Overview'!$C$7),'2016 Overview'!$A$7,IF(AND($F604&gt;='2016 Overview'!$B$6,$F604&lt;='2016 Overview'!$C$6),'2016 Overview'!$A$6,IF(AND($F604&gt;='2016 Overview'!$B$5,$F604&lt;='2016 Overview'!$C$5),'2016 Overview'!$A$5,))))))))))))))</f>
        <v>J</v>
      </c>
      <c r="C604" s="35" t="s">
        <v>148</v>
      </c>
      <c r="D604" s="26"/>
      <c r="E604" s="35" t="s">
        <v>146</v>
      </c>
      <c r="F604" s="27">
        <v>75000</v>
      </c>
      <c r="G604" s="36">
        <f>H604/F604</f>
        <v>0.33333333333333331</v>
      </c>
      <c r="H604" s="27">
        <v>25000</v>
      </c>
      <c r="I604" s="27"/>
      <c r="J604" s="27">
        <v>0</v>
      </c>
      <c r="K604" s="27">
        <f>SUM(H604-J604)</f>
        <v>25000</v>
      </c>
      <c r="L604" s="28">
        <v>42186</v>
      </c>
      <c r="M604" s="28">
        <v>42537</v>
      </c>
      <c r="N604" s="37">
        <f>M604-L604</f>
        <v>351</v>
      </c>
      <c r="O604" s="38">
        <f>K604/N604</f>
        <v>71.225071225071218</v>
      </c>
    </row>
    <row r="605" spans="1:15" x14ac:dyDescent="0.25">
      <c r="A605" s="35">
        <v>2016</v>
      </c>
      <c r="B605" s="26" t="str">
        <f>IF(AND($F605&gt;='2016 Overview'!$B$18,$F605&lt;='2016 Overview'!$C$18),'2016 Overview'!$A$18,IF(AND($F605&gt;='2016 Overview'!$B$17,$F605&lt;='2016 Overview'!$C$17),'2016 Overview'!$A$17, IF(AND($F605&gt;='2016 Overview'!$B$16,$F605&lt;='2016 Overview'!$C$16),'2016 Overview'!$A$16, IF(AND($F605&gt;='2016 Overview'!$B$15,$F605&lt;='2016 Overview'!$C$15),'2016 Overview'!$A$15, IF(AND($F605&gt;='2016 Overview'!$B$14,$F605&lt;='2016 Overview'!$C$14),'2016 Overview'!$A$14, IF(AND($F605&gt;='2016 Overview'!$B$13,$F605&lt;='2016 Overview'!$C$13),'2016 Overview'!$A$13, IF(AND($F605&gt;='2016 Overview'!$B$12,$F605&lt;='2016 Overview'!$C$12),'2016 Overview'!$A$12,IF(AND($F605&gt;='2016 Overview'!$B$11,$F605&lt;='2016 Overview'!$C$11),'2016 Overview'!$A$11,IF(AND($F605&gt;='2016 Overview'!$B$10,$F605&lt;='2016 Overview'!$C$10),'2016 Overview'!$A$10,IF(AND($F605&gt;='2016 Overview'!$B$9,$F605&lt;='2016 Overview'!$C$9),'2016 Overview'!$A$9,IF(AND($F605&gt;='2016 Overview'!$B$8,$F605&lt;='2016 Overview'!$C$8),'2016 Overview'!$A$7,IF(AND($F605&gt;='2016 Overview'!$B$7,$F605&lt;='2016 Overview'!$C$7),'2016 Overview'!$A$7,IF(AND($F605&gt;='2016 Overview'!$B$6,$F605&lt;='2016 Overview'!$C$6),'2016 Overview'!$A$6,IF(AND($F605&gt;='2016 Overview'!$B$5,$F605&lt;='2016 Overview'!$C$5),'2016 Overview'!$A$5,))))))))))))))</f>
        <v>M</v>
      </c>
      <c r="C605" s="35" t="s">
        <v>148</v>
      </c>
      <c r="D605" s="26"/>
      <c r="E605" s="35" t="s">
        <v>146</v>
      </c>
      <c r="F605" s="27">
        <v>17000</v>
      </c>
      <c r="G605" s="36">
        <f>H605/F605</f>
        <v>0.33333294117647055</v>
      </c>
      <c r="H605" s="27">
        <v>5666.66</v>
      </c>
      <c r="I605" s="27"/>
      <c r="J605" s="27">
        <v>0</v>
      </c>
      <c r="K605" s="27">
        <f>SUM(H605-J605)</f>
        <v>5666.66</v>
      </c>
      <c r="L605" s="28">
        <v>42313</v>
      </c>
      <c r="M605" s="28">
        <v>42537</v>
      </c>
      <c r="N605" s="37">
        <f>M605-L605</f>
        <v>224</v>
      </c>
      <c r="O605" s="38">
        <f>K605/N605</f>
        <v>25.297589285714285</v>
      </c>
    </row>
    <row r="606" spans="1:15" x14ac:dyDescent="0.25">
      <c r="A606" s="35">
        <v>2016</v>
      </c>
      <c r="B606" s="26" t="str">
        <f>IF(AND($F606&gt;='2016 Overview'!$B$18,$F606&lt;='2016 Overview'!$C$18),'2016 Overview'!$A$18,IF(AND($F606&gt;='2016 Overview'!$B$17,$F606&lt;='2016 Overview'!$C$17),'2016 Overview'!$A$17, IF(AND($F606&gt;='2016 Overview'!$B$16,$F606&lt;='2016 Overview'!$C$16),'2016 Overview'!$A$16, IF(AND($F606&gt;='2016 Overview'!$B$15,$F606&lt;='2016 Overview'!$C$15),'2016 Overview'!$A$15, IF(AND($F606&gt;='2016 Overview'!$B$14,$F606&lt;='2016 Overview'!$C$14),'2016 Overview'!$A$14, IF(AND($F606&gt;='2016 Overview'!$B$13,$F606&lt;='2016 Overview'!$C$13),'2016 Overview'!$A$13, IF(AND($F606&gt;='2016 Overview'!$B$12,$F606&lt;='2016 Overview'!$C$12),'2016 Overview'!$A$12,IF(AND($F606&gt;='2016 Overview'!$B$11,$F606&lt;='2016 Overview'!$C$11),'2016 Overview'!$A$11,IF(AND($F606&gt;='2016 Overview'!$B$10,$F606&lt;='2016 Overview'!$C$10),'2016 Overview'!$A$10,IF(AND($F606&gt;='2016 Overview'!$B$9,$F606&lt;='2016 Overview'!$C$9),'2016 Overview'!$A$9,IF(AND($F606&gt;='2016 Overview'!$B$8,$F606&lt;='2016 Overview'!$C$8),'2016 Overview'!$A$7,IF(AND($F606&gt;='2016 Overview'!$B$7,$F606&lt;='2016 Overview'!$C$7),'2016 Overview'!$A$7,IF(AND($F606&gt;='2016 Overview'!$B$6,$F606&lt;='2016 Overview'!$C$6),'2016 Overview'!$A$6,IF(AND($F606&gt;='2016 Overview'!$B$5,$F606&lt;='2016 Overview'!$C$5),'2016 Overview'!$A$5,))))))))))))))</f>
        <v>L</v>
      </c>
      <c r="C606" s="35" t="s">
        <v>148</v>
      </c>
      <c r="D606" s="26"/>
      <c r="E606" s="35" t="s">
        <v>146</v>
      </c>
      <c r="F606" s="27">
        <v>44500</v>
      </c>
      <c r="G606" s="36">
        <f>H606/F606</f>
        <v>0.33333325842696632</v>
      </c>
      <c r="H606" s="27">
        <v>14833.33</v>
      </c>
      <c r="I606" s="27"/>
      <c r="J606" s="27">
        <v>-3333.33</v>
      </c>
      <c r="K606" s="27">
        <f>SUM(H606-J606)</f>
        <v>18166.66</v>
      </c>
      <c r="L606" s="28">
        <v>41012</v>
      </c>
      <c r="M606" s="28">
        <v>42541</v>
      </c>
      <c r="N606" s="37">
        <f>M606-L606</f>
        <v>1529</v>
      </c>
      <c r="O606" s="38">
        <f>K606/N606</f>
        <v>11.881399607586658</v>
      </c>
    </row>
    <row r="607" spans="1:15" x14ac:dyDescent="0.25">
      <c r="A607" s="35">
        <v>2016</v>
      </c>
      <c r="B607" s="26" t="str">
        <f>IF(AND($F607&gt;='2016 Overview'!$B$18,$F607&lt;='2016 Overview'!$C$18),'2016 Overview'!$A$18,IF(AND($F607&gt;='2016 Overview'!$B$17,$F607&lt;='2016 Overview'!$C$17),'2016 Overview'!$A$17, IF(AND($F607&gt;='2016 Overview'!$B$16,$F607&lt;='2016 Overview'!$C$16),'2016 Overview'!$A$16, IF(AND($F607&gt;='2016 Overview'!$B$15,$F607&lt;='2016 Overview'!$C$15),'2016 Overview'!$A$15, IF(AND($F607&gt;='2016 Overview'!$B$14,$F607&lt;='2016 Overview'!$C$14),'2016 Overview'!$A$14, IF(AND($F607&gt;='2016 Overview'!$B$13,$F607&lt;='2016 Overview'!$C$13),'2016 Overview'!$A$13, IF(AND($F607&gt;='2016 Overview'!$B$12,$F607&lt;='2016 Overview'!$C$12),'2016 Overview'!$A$12,IF(AND($F607&gt;='2016 Overview'!$B$11,$F607&lt;='2016 Overview'!$C$11),'2016 Overview'!$A$11,IF(AND($F607&gt;='2016 Overview'!$B$10,$F607&lt;='2016 Overview'!$C$10),'2016 Overview'!$A$10,IF(AND($F607&gt;='2016 Overview'!$B$9,$F607&lt;='2016 Overview'!$C$9),'2016 Overview'!$A$9,IF(AND($F607&gt;='2016 Overview'!$B$8,$F607&lt;='2016 Overview'!$C$8),'2016 Overview'!$A$7,IF(AND($F607&gt;='2016 Overview'!$B$7,$F607&lt;='2016 Overview'!$C$7),'2016 Overview'!$A$7,IF(AND($F607&gt;='2016 Overview'!$B$6,$F607&lt;='2016 Overview'!$C$6),'2016 Overview'!$A$6,IF(AND($F607&gt;='2016 Overview'!$B$5,$F607&lt;='2016 Overview'!$C$5),'2016 Overview'!$A$5,))))))))))))))</f>
        <v>N</v>
      </c>
      <c r="C607" s="35" t="s">
        <v>148</v>
      </c>
      <c r="D607" s="51" t="s">
        <v>38</v>
      </c>
      <c r="E607" s="35" t="s">
        <v>146</v>
      </c>
      <c r="F607" s="27">
        <f>H607*3</f>
        <v>6000.0299999999988</v>
      </c>
      <c r="G607" s="36">
        <f>H607/F607</f>
        <v>0.33333333333333337</v>
      </c>
      <c r="H607" s="27">
        <f>I607+K607</f>
        <v>2000.0099999999998</v>
      </c>
      <c r="I607" s="27">
        <f>K607*2</f>
        <v>1333.34</v>
      </c>
      <c r="J607" s="27"/>
      <c r="K607" s="27">
        <v>666.67</v>
      </c>
      <c r="L607" s="28" t="s">
        <v>97</v>
      </c>
      <c r="M607" s="28" t="s">
        <v>98</v>
      </c>
      <c r="N607" s="37">
        <f>M607-L607</f>
        <v>109</v>
      </c>
      <c r="O607" s="38">
        <f>K607/N607</f>
        <v>6.1162385321100912</v>
      </c>
    </row>
    <row r="608" spans="1:15" x14ac:dyDescent="0.25">
      <c r="A608" s="35">
        <v>2016</v>
      </c>
      <c r="B608" s="26" t="str">
        <f>IF(AND($F608&gt;='2016 Overview'!$B$18,$F608&lt;='2016 Overview'!$C$18),'2016 Overview'!$A$18,IF(AND($F608&gt;='2016 Overview'!$B$17,$F608&lt;='2016 Overview'!$C$17),'2016 Overview'!$A$17, IF(AND($F608&gt;='2016 Overview'!$B$16,$F608&lt;='2016 Overview'!$C$16),'2016 Overview'!$A$16, IF(AND($F608&gt;='2016 Overview'!$B$15,$F608&lt;='2016 Overview'!$C$15),'2016 Overview'!$A$15, IF(AND($F608&gt;='2016 Overview'!$B$14,$F608&lt;='2016 Overview'!$C$14),'2016 Overview'!$A$14, IF(AND($F608&gt;='2016 Overview'!$B$13,$F608&lt;='2016 Overview'!$C$13),'2016 Overview'!$A$13, IF(AND($F608&gt;='2016 Overview'!$B$12,$F608&lt;='2016 Overview'!$C$12),'2016 Overview'!$A$12,IF(AND($F608&gt;='2016 Overview'!$B$11,$F608&lt;='2016 Overview'!$C$11),'2016 Overview'!$A$11,IF(AND($F608&gt;='2016 Overview'!$B$10,$F608&lt;='2016 Overview'!$C$10),'2016 Overview'!$A$10,IF(AND($F608&gt;='2016 Overview'!$B$9,$F608&lt;='2016 Overview'!$C$9),'2016 Overview'!$A$9,IF(AND($F608&gt;='2016 Overview'!$B$8,$F608&lt;='2016 Overview'!$C$8),'2016 Overview'!$A$7,IF(AND($F608&gt;='2016 Overview'!$B$7,$F608&lt;='2016 Overview'!$C$7),'2016 Overview'!$A$7,IF(AND($F608&gt;='2016 Overview'!$B$6,$F608&lt;='2016 Overview'!$C$6),'2016 Overview'!$A$6,IF(AND($F608&gt;='2016 Overview'!$B$5,$F608&lt;='2016 Overview'!$C$5),'2016 Overview'!$A$5,))))))))))))))</f>
        <v>N</v>
      </c>
      <c r="C608" s="35" t="s">
        <v>148</v>
      </c>
      <c r="D608" s="26"/>
      <c r="E608" s="35" t="s">
        <v>146</v>
      </c>
      <c r="F608" s="27">
        <v>5800</v>
      </c>
      <c r="G608" s="36">
        <f>H608/F608</f>
        <v>0.33333275862068962</v>
      </c>
      <c r="H608" s="27">
        <v>1933.33</v>
      </c>
      <c r="I608" s="27"/>
      <c r="J608" s="27">
        <v>-250</v>
      </c>
      <c r="K608" s="27">
        <f>SUM(H608-J608)</f>
        <v>2183.33</v>
      </c>
      <c r="L608" s="28">
        <v>42230</v>
      </c>
      <c r="M608" s="28">
        <v>42541</v>
      </c>
      <c r="N608" s="37">
        <f>M608-L608</f>
        <v>311</v>
      </c>
      <c r="O608" s="38">
        <f>K608/N608</f>
        <v>7.0203536977491963</v>
      </c>
    </row>
    <row r="609" spans="1:15" x14ac:dyDescent="0.25">
      <c r="A609" s="35">
        <v>2016</v>
      </c>
      <c r="B609" s="26">
        <f>IF(AND($F609&gt;='2016 Overview'!$B$18,$F609&lt;='2016 Overview'!$C$18),'2016 Overview'!$A$18,IF(AND($F609&gt;='2016 Overview'!$B$17,$F609&lt;='2016 Overview'!$C$17),'2016 Overview'!$A$17, IF(AND($F609&gt;='2016 Overview'!$B$16,$F609&lt;='2016 Overview'!$C$16),'2016 Overview'!$A$16, IF(AND($F609&gt;='2016 Overview'!$B$15,$F609&lt;='2016 Overview'!$C$15),'2016 Overview'!$A$15, IF(AND($F609&gt;='2016 Overview'!$B$14,$F609&lt;='2016 Overview'!$C$14),'2016 Overview'!$A$14, IF(AND($F609&gt;='2016 Overview'!$B$13,$F609&lt;='2016 Overview'!$C$13),'2016 Overview'!$A$13, IF(AND($F609&gt;='2016 Overview'!$B$12,$F609&lt;='2016 Overview'!$C$12),'2016 Overview'!$A$12,IF(AND($F609&gt;='2016 Overview'!$B$11,$F609&lt;='2016 Overview'!$C$11),'2016 Overview'!$A$11,IF(AND($F609&gt;='2016 Overview'!$B$10,$F609&lt;='2016 Overview'!$C$10),'2016 Overview'!$A$10,IF(AND($F609&gt;='2016 Overview'!$B$9,$F609&lt;='2016 Overview'!$C$9),'2016 Overview'!$A$9,IF(AND($F609&gt;='2016 Overview'!$B$8,$F609&lt;='2016 Overview'!$C$8),'2016 Overview'!$A$7,IF(AND($F609&gt;='2016 Overview'!$B$7,$F609&lt;='2016 Overview'!$C$7),'2016 Overview'!$A$7,IF(AND($F609&gt;='2016 Overview'!$B$6,$F609&lt;='2016 Overview'!$C$6),'2016 Overview'!$A$6,IF(AND($F609&gt;='2016 Overview'!$B$5,$F609&lt;='2016 Overview'!$C$5),'2016 Overview'!$A$5,))))))))))))))</f>
        <v>0</v>
      </c>
      <c r="C609" s="35" t="s">
        <v>148</v>
      </c>
      <c r="D609" s="26"/>
      <c r="E609" s="35" t="s">
        <v>146</v>
      </c>
      <c r="F609" s="27">
        <v>50000</v>
      </c>
      <c r="G609" s="36">
        <f>H609/F609</f>
        <v>0.3333332</v>
      </c>
      <c r="H609" s="27">
        <v>16666.66</v>
      </c>
      <c r="I609" s="27"/>
      <c r="J609" s="27">
        <v>-500</v>
      </c>
      <c r="K609" s="27">
        <f>SUM(H609-J609)</f>
        <v>17166.66</v>
      </c>
      <c r="L609" s="28">
        <v>41558</v>
      </c>
      <c r="M609" s="28">
        <v>42545</v>
      </c>
      <c r="N609" s="37">
        <f>M609-L609</f>
        <v>987</v>
      </c>
      <c r="O609" s="38">
        <f>K609/N609</f>
        <v>17.392765957446809</v>
      </c>
    </row>
    <row r="610" spans="1:15" x14ac:dyDescent="0.25">
      <c r="A610" s="35">
        <v>2016</v>
      </c>
      <c r="B610" s="26">
        <f>IF(AND($F610&gt;='2016 Overview'!$B$18,$F610&lt;='2016 Overview'!$C$18),'2016 Overview'!$A$18,IF(AND($F610&gt;='2016 Overview'!$B$17,$F610&lt;='2016 Overview'!$C$17),'2016 Overview'!$A$17, IF(AND($F610&gt;='2016 Overview'!$B$16,$F610&lt;='2016 Overview'!$C$16),'2016 Overview'!$A$16, IF(AND($F610&gt;='2016 Overview'!$B$15,$F610&lt;='2016 Overview'!$C$15),'2016 Overview'!$A$15, IF(AND($F610&gt;='2016 Overview'!$B$14,$F610&lt;='2016 Overview'!$C$14),'2016 Overview'!$A$14, IF(AND($F610&gt;='2016 Overview'!$B$13,$F610&lt;='2016 Overview'!$C$13),'2016 Overview'!$A$13, IF(AND($F610&gt;='2016 Overview'!$B$12,$F610&lt;='2016 Overview'!$C$12),'2016 Overview'!$A$12,IF(AND($F610&gt;='2016 Overview'!$B$11,$F610&lt;='2016 Overview'!$C$11),'2016 Overview'!$A$11,IF(AND($F610&gt;='2016 Overview'!$B$10,$F610&lt;='2016 Overview'!$C$10),'2016 Overview'!$A$10,IF(AND($F610&gt;='2016 Overview'!$B$9,$F610&lt;='2016 Overview'!$C$9),'2016 Overview'!$A$9,IF(AND($F610&gt;='2016 Overview'!$B$8,$F610&lt;='2016 Overview'!$C$8),'2016 Overview'!$A$7,IF(AND($F610&gt;='2016 Overview'!$B$7,$F610&lt;='2016 Overview'!$C$7),'2016 Overview'!$A$7,IF(AND($F610&gt;='2016 Overview'!$B$6,$F610&lt;='2016 Overview'!$C$6),'2016 Overview'!$A$6,IF(AND($F610&gt;='2016 Overview'!$B$5,$F610&lt;='2016 Overview'!$C$5),'2016 Overview'!$A$5,))))))))))))))</f>
        <v>0</v>
      </c>
      <c r="C610" s="35" t="s">
        <v>148</v>
      </c>
      <c r="D610" s="26"/>
      <c r="E610" s="35" t="s">
        <v>146</v>
      </c>
      <c r="F610" s="27">
        <v>50285.16</v>
      </c>
      <c r="G610" s="36">
        <f>H610/F610</f>
        <v>0.33333333333333331</v>
      </c>
      <c r="H610" s="27">
        <v>16761.72</v>
      </c>
      <c r="I610" s="27"/>
      <c r="J610" s="27">
        <v>0</v>
      </c>
      <c r="K610" s="27">
        <f>SUM(H610-J610)</f>
        <v>16761.72</v>
      </c>
      <c r="L610" s="28">
        <v>42129</v>
      </c>
      <c r="M610" s="28">
        <v>42550</v>
      </c>
      <c r="N610" s="37">
        <f>M610-L610</f>
        <v>421</v>
      </c>
      <c r="O610" s="38">
        <f>K610/N610</f>
        <v>39.81406175771972</v>
      </c>
    </row>
    <row r="611" spans="1:15" x14ac:dyDescent="0.25">
      <c r="A611" s="35">
        <v>2016</v>
      </c>
      <c r="B611" s="26" t="str">
        <f>IF(AND($F611&gt;='2016 Overview'!$B$18,$F611&lt;='2016 Overview'!$C$18),'2016 Overview'!$A$18,IF(AND($F611&gt;='2016 Overview'!$B$17,$F611&lt;='2016 Overview'!$C$17),'2016 Overview'!$A$17, IF(AND($F611&gt;='2016 Overview'!$B$16,$F611&lt;='2016 Overview'!$C$16),'2016 Overview'!$A$16, IF(AND($F611&gt;='2016 Overview'!$B$15,$F611&lt;='2016 Overview'!$C$15),'2016 Overview'!$A$15, IF(AND($F611&gt;='2016 Overview'!$B$14,$F611&lt;='2016 Overview'!$C$14),'2016 Overview'!$A$14, IF(AND($F611&gt;='2016 Overview'!$B$13,$F611&lt;='2016 Overview'!$C$13),'2016 Overview'!$A$13, IF(AND($F611&gt;='2016 Overview'!$B$12,$F611&lt;='2016 Overview'!$C$12),'2016 Overview'!$A$12,IF(AND($F611&gt;='2016 Overview'!$B$11,$F611&lt;='2016 Overview'!$C$11),'2016 Overview'!$A$11,IF(AND($F611&gt;='2016 Overview'!$B$10,$F611&lt;='2016 Overview'!$C$10),'2016 Overview'!$A$10,IF(AND($F611&gt;='2016 Overview'!$B$9,$F611&lt;='2016 Overview'!$C$9),'2016 Overview'!$A$9,IF(AND($F611&gt;='2016 Overview'!$B$8,$F611&lt;='2016 Overview'!$C$8),'2016 Overview'!$A$7,IF(AND($F611&gt;='2016 Overview'!$B$7,$F611&lt;='2016 Overview'!$C$7),'2016 Overview'!$A$7,IF(AND($F611&gt;='2016 Overview'!$B$6,$F611&lt;='2016 Overview'!$C$6),'2016 Overview'!$A$6,IF(AND($F611&gt;='2016 Overview'!$B$5,$F611&lt;='2016 Overview'!$C$5),'2016 Overview'!$A$5,))))))))))))))</f>
        <v>N</v>
      </c>
      <c r="C611" s="35" t="s">
        <v>148</v>
      </c>
      <c r="D611" s="51" t="s">
        <v>38</v>
      </c>
      <c r="E611" s="35" t="s">
        <v>146</v>
      </c>
      <c r="F611" s="27">
        <f>H611*3</f>
        <v>8399.9700000000012</v>
      </c>
      <c r="G611" s="36">
        <f>H611/F611</f>
        <v>0.33333333333333331</v>
      </c>
      <c r="H611" s="27">
        <f>I611+K611</f>
        <v>2799.9900000000002</v>
      </c>
      <c r="I611" s="27">
        <f>K611*2</f>
        <v>1866.66</v>
      </c>
      <c r="J611" s="27"/>
      <c r="K611" s="27">
        <v>933.33</v>
      </c>
      <c r="L611" s="28" t="s">
        <v>129</v>
      </c>
      <c r="M611" s="28" t="s">
        <v>130</v>
      </c>
      <c r="N611" s="37">
        <f>M611-L611</f>
        <v>1898</v>
      </c>
      <c r="O611" s="38">
        <f>K611/N611</f>
        <v>0.49174394099051638</v>
      </c>
    </row>
    <row r="612" spans="1:15" x14ac:dyDescent="0.25">
      <c r="A612" s="35">
        <v>2016</v>
      </c>
      <c r="B612" s="26" t="str">
        <f>IF(AND($F612&gt;='2016 Overview'!$B$18,$F612&lt;='2016 Overview'!$C$18),'2016 Overview'!$A$18,IF(AND($F612&gt;='2016 Overview'!$B$17,$F612&lt;='2016 Overview'!$C$17),'2016 Overview'!$A$17, IF(AND($F612&gt;='2016 Overview'!$B$16,$F612&lt;='2016 Overview'!$C$16),'2016 Overview'!$A$16, IF(AND($F612&gt;='2016 Overview'!$B$15,$F612&lt;='2016 Overview'!$C$15),'2016 Overview'!$A$15, IF(AND($F612&gt;='2016 Overview'!$B$14,$F612&lt;='2016 Overview'!$C$14),'2016 Overview'!$A$14, IF(AND($F612&gt;='2016 Overview'!$B$13,$F612&lt;='2016 Overview'!$C$13),'2016 Overview'!$A$13, IF(AND($F612&gt;='2016 Overview'!$B$12,$F612&lt;='2016 Overview'!$C$12),'2016 Overview'!$A$12,IF(AND($F612&gt;='2016 Overview'!$B$11,$F612&lt;='2016 Overview'!$C$11),'2016 Overview'!$A$11,IF(AND($F612&gt;='2016 Overview'!$B$10,$F612&lt;='2016 Overview'!$C$10),'2016 Overview'!$A$10,IF(AND($F612&gt;='2016 Overview'!$B$9,$F612&lt;='2016 Overview'!$C$9),'2016 Overview'!$A$9,IF(AND($F612&gt;='2016 Overview'!$B$8,$F612&lt;='2016 Overview'!$C$8),'2016 Overview'!$A$7,IF(AND($F612&gt;='2016 Overview'!$B$7,$F612&lt;='2016 Overview'!$C$7),'2016 Overview'!$A$7,IF(AND($F612&gt;='2016 Overview'!$B$6,$F612&lt;='2016 Overview'!$C$6),'2016 Overview'!$A$6,IF(AND($F612&gt;='2016 Overview'!$B$5,$F612&lt;='2016 Overview'!$C$5),'2016 Overview'!$A$5,))))))))))))))</f>
        <v>M</v>
      </c>
      <c r="C612" s="35" t="s">
        <v>148</v>
      </c>
      <c r="D612" s="26"/>
      <c r="E612" s="35" t="s">
        <v>146</v>
      </c>
      <c r="F612" s="27">
        <v>20000</v>
      </c>
      <c r="G612" s="36">
        <f>H612/F612</f>
        <v>0.33333299999999999</v>
      </c>
      <c r="H612" s="27">
        <v>6666.66</v>
      </c>
      <c r="I612" s="27"/>
      <c r="J612" s="27">
        <v>0</v>
      </c>
      <c r="K612" s="27">
        <f>SUM(H612-J612)</f>
        <v>6666.66</v>
      </c>
      <c r="L612" s="28">
        <v>41569</v>
      </c>
      <c r="M612" s="28">
        <v>42551</v>
      </c>
      <c r="N612" s="37">
        <f>M612-L612</f>
        <v>982</v>
      </c>
      <c r="O612" s="38">
        <f>K612/N612</f>
        <v>6.7888594704684317</v>
      </c>
    </row>
    <row r="613" spans="1:15" x14ac:dyDescent="0.25">
      <c r="A613" s="35">
        <v>2016</v>
      </c>
      <c r="B613" s="26" t="str">
        <f>IF(AND($F613&gt;='2016 Overview'!$B$18,$F613&lt;='2016 Overview'!$C$18),'2016 Overview'!$A$18,IF(AND($F613&gt;='2016 Overview'!$B$17,$F613&lt;='2016 Overview'!$C$17),'2016 Overview'!$A$17, IF(AND($F613&gt;='2016 Overview'!$B$16,$F613&lt;='2016 Overview'!$C$16),'2016 Overview'!$A$16, IF(AND($F613&gt;='2016 Overview'!$B$15,$F613&lt;='2016 Overview'!$C$15),'2016 Overview'!$A$15, IF(AND($F613&gt;='2016 Overview'!$B$14,$F613&lt;='2016 Overview'!$C$14),'2016 Overview'!$A$14, IF(AND($F613&gt;='2016 Overview'!$B$13,$F613&lt;='2016 Overview'!$C$13),'2016 Overview'!$A$13, IF(AND($F613&gt;='2016 Overview'!$B$12,$F613&lt;='2016 Overview'!$C$12),'2016 Overview'!$A$12,IF(AND($F613&gt;='2016 Overview'!$B$11,$F613&lt;='2016 Overview'!$C$11),'2016 Overview'!$A$11,IF(AND($F613&gt;='2016 Overview'!$B$10,$F613&lt;='2016 Overview'!$C$10),'2016 Overview'!$A$10,IF(AND($F613&gt;='2016 Overview'!$B$9,$F613&lt;='2016 Overview'!$C$9),'2016 Overview'!$A$9,IF(AND($F613&gt;='2016 Overview'!$B$8,$F613&lt;='2016 Overview'!$C$8),'2016 Overview'!$A$7,IF(AND($F613&gt;='2016 Overview'!$B$7,$F613&lt;='2016 Overview'!$C$7),'2016 Overview'!$A$7,IF(AND($F613&gt;='2016 Overview'!$B$6,$F613&lt;='2016 Overview'!$C$6),'2016 Overview'!$A$6,IF(AND($F613&gt;='2016 Overview'!$B$5,$F613&lt;='2016 Overview'!$C$5),'2016 Overview'!$A$5,))))))))))))))</f>
        <v>E</v>
      </c>
      <c r="C613" s="35" t="s">
        <v>148</v>
      </c>
      <c r="D613" s="26"/>
      <c r="E613" s="35" t="s">
        <v>146</v>
      </c>
      <c r="F613" s="27">
        <v>775000</v>
      </c>
      <c r="G613" s="36">
        <f>H613/F613</f>
        <v>0.33333332903225804</v>
      </c>
      <c r="H613" s="27">
        <v>258333.33</v>
      </c>
      <c r="I613" s="27"/>
      <c r="J613" s="27">
        <v>0</v>
      </c>
      <c r="K613" s="27">
        <f>SUM(H613-J613)</f>
        <v>258333.33</v>
      </c>
      <c r="L613" s="28">
        <v>41664</v>
      </c>
      <c r="M613" s="28">
        <v>42557</v>
      </c>
      <c r="N613" s="37">
        <f>M613-L613</f>
        <v>893</v>
      </c>
      <c r="O613" s="38">
        <f>K613/N613</f>
        <v>289.28704367301231</v>
      </c>
    </row>
    <row r="614" spans="1:15" x14ac:dyDescent="0.25">
      <c r="A614" s="35">
        <v>2016</v>
      </c>
      <c r="B614" s="26" t="str">
        <f>IF(AND($F614&gt;='2016 Overview'!$B$18,$F614&lt;='2016 Overview'!$C$18),'2016 Overview'!$A$18,IF(AND($F614&gt;='2016 Overview'!$B$17,$F614&lt;='2016 Overview'!$C$17),'2016 Overview'!$A$17, IF(AND($F614&gt;='2016 Overview'!$B$16,$F614&lt;='2016 Overview'!$C$16),'2016 Overview'!$A$16, IF(AND($F614&gt;='2016 Overview'!$B$15,$F614&lt;='2016 Overview'!$C$15),'2016 Overview'!$A$15, IF(AND($F614&gt;='2016 Overview'!$B$14,$F614&lt;='2016 Overview'!$C$14),'2016 Overview'!$A$14, IF(AND($F614&gt;='2016 Overview'!$B$13,$F614&lt;='2016 Overview'!$C$13),'2016 Overview'!$A$13, IF(AND($F614&gt;='2016 Overview'!$B$12,$F614&lt;='2016 Overview'!$C$12),'2016 Overview'!$A$12,IF(AND($F614&gt;='2016 Overview'!$B$11,$F614&lt;='2016 Overview'!$C$11),'2016 Overview'!$A$11,IF(AND($F614&gt;='2016 Overview'!$B$10,$F614&lt;='2016 Overview'!$C$10),'2016 Overview'!$A$10,IF(AND($F614&gt;='2016 Overview'!$B$9,$F614&lt;='2016 Overview'!$C$9),'2016 Overview'!$A$9,IF(AND($F614&gt;='2016 Overview'!$B$8,$F614&lt;='2016 Overview'!$C$8),'2016 Overview'!$A$7,IF(AND($F614&gt;='2016 Overview'!$B$7,$F614&lt;='2016 Overview'!$C$7),'2016 Overview'!$A$7,IF(AND($F614&gt;='2016 Overview'!$B$6,$F614&lt;='2016 Overview'!$C$6),'2016 Overview'!$A$6,IF(AND($F614&gt;='2016 Overview'!$B$5,$F614&lt;='2016 Overview'!$C$5),'2016 Overview'!$A$5,))))))))))))))</f>
        <v>I</v>
      </c>
      <c r="C614" s="35" t="s">
        <v>148</v>
      </c>
      <c r="D614" s="26"/>
      <c r="E614" s="35" t="s">
        <v>146</v>
      </c>
      <c r="F614" s="27">
        <v>150000</v>
      </c>
      <c r="G614" s="36">
        <f>H614/F614</f>
        <v>0.20821113333333333</v>
      </c>
      <c r="H614" s="27">
        <v>31231.67</v>
      </c>
      <c r="I614" s="27"/>
      <c r="J614" s="27">
        <v>0</v>
      </c>
      <c r="K614" s="27">
        <f>SUM(H614-J614)</f>
        <v>31231.67</v>
      </c>
      <c r="L614" s="28">
        <v>41537</v>
      </c>
      <c r="M614" s="28">
        <v>42557</v>
      </c>
      <c r="N614" s="37">
        <f>M614-L614</f>
        <v>1020</v>
      </c>
      <c r="O614" s="38">
        <f>K614/N614</f>
        <v>30.619284313725487</v>
      </c>
    </row>
    <row r="615" spans="1:15" x14ac:dyDescent="0.25">
      <c r="A615" s="35">
        <v>2016</v>
      </c>
      <c r="B615" s="26" t="str">
        <f>IF(AND($F615&gt;='2016 Overview'!$B$18,$F615&lt;='2016 Overview'!$C$18),'2016 Overview'!$A$18,IF(AND($F615&gt;='2016 Overview'!$B$17,$F615&lt;='2016 Overview'!$C$17),'2016 Overview'!$A$17, IF(AND($F615&gt;='2016 Overview'!$B$16,$F615&lt;='2016 Overview'!$C$16),'2016 Overview'!$A$16, IF(AND($F615&gt;='2016 Overview'!$B$15,$F615&lt;='2016 Overview'!$C$15),'2016 Overview'!$A$15, IF(AND($F615&gt;='2016 Overview'!$B$14,$F615&lt;='2016 Overview'!$C$14),'2016 Overview'!$A$14, IF(AND($F615&gt;='2016 Overview'!$B$13,$F615&lt;='2016 Overview'!$C$13),'2016 Overview'!$A$13, IF(AND($F615&gt;='2016 Overview'!$B$12,$F615&lt;='2016 Overview'!$C$12),'2016 Overview'!$A$12,IF(AND($F615&gt;='2016 Overview'!$B$11,$F615&lt;='2016 Overview'!$C$11),'2016 Overview'!$A$11,IF(AND($F615&gt;='2016 Overview'!$B$10,$F615&lt;='2016 Overview'!$C$10),'2016 Overview'!$A$10,IF(AND($F615&gt;='2016 Overview'!$B$9,$F615&lt;='2016 Overview'!$C$9),'2016 Overview'!$A$9,IF(AND($F615&gt;='2016 Overview'!$B$8,$F615&lt;='2016 Overview'!$C$8),'2016 Overview'!$A$7,IF(AND($F615&gt;='2016 Overview'!$B$7,$F615&lt;='2016 Overview'!$C$7),'2016 Overview'!$A$7,IF(AND($F615&gt;='2016 Overview'!$B$6,$F615&lt;='2016 Overview'!$C$6),'2016 Overview'!$A$6,IF(AND($F615&gt;='2016 Overview'!$B$5,$F615&lt;='2016 Overview'!$C$5),'2016 Overview'!$A$5,))))))))))))))</f>
        <v>G</v>
      </c>
      <c r="C615" s="35" t="s">
        <v>148</v>
      </c>
      <c r="D615" s="26"/>
      <c r="E615" s="35" t="s">
        <v>146</v>
      </c>
      <c r="F615" s="27">
        <v>300000</v>
      </c>
      <c r="G615" s="36">
        <f>H615/F615</f>
        <v>0.33333333333333331</v>
      </c>
      <c r="H615" s="27">
        <v>100000</v>
      </c>
      <c r="I615" s="27"/>
      <c r="J615" s="27">
        <v>0</v>
      </c>
      <c r="K615" s="27">
        <f>SUM(H615-J615)</f>
        <v>100000</v>
      </c>
      <c r="L615" s="28">
        <v>41424</v>
      </c>
      <c r="M615" s="28">
        <v>42559</v>
      </c>
      <c r="N615" s="37">
        <f>M615-L615</f>
        <v>1135</v>
      </c>
      <c r="O615" s="38">
        <f>K615/N615</f>
        <v>88.105726872246692</v>
      </c>
    </row>
    <row r="616" spans="1:15" x14ac:dyDescent="0.25">
      <c r="A616" s="35">
        <v>2016</v>
      </c>
      <c r="B616" s="26" t="str">
        <f>IF(AND($F616&gt;='2016 Overview'!$B$18,$F616&lt;='2016 Overview'!$C$18),'2016 Overview'!$A$18,IF(AND($F616&gt;='2016 Overview'!$B$17,$F616&lt;='2016 Overview'!$C$17),'2016 Overview'!$A$17, IF(AND($F616&gt;='2016 Overview'!$B$16,$F616&lt;='2016 Overview'!$C$16),'2016 Overview'!$A$16, IF(AND($F616&gt;='2016 Overview'!$B$15,$F616&lt;='2016 Overview'!$C$15),'2016 Overview'!$A$15, IF(AND($F616&gt;='2016 Overview'!$B$14,$F616&lt;='2016 Overview'!$C$14),'2016 Overview'!$A$14, IF(AND($F616&gt;='2016 Overview'!$B$13,$F616&lt;='2016 Overview'!$C$13),'2016 Overview'!$A$13, IF(AND($F616&gt;='2016 Overview'!$B$12,$F616&lt;='2016 Overview'!$C$12),'2016 Overview'!$A$12,IF(AND($F616&gt;='2016 Overview'!$B$11,$F616&lt;='2016 Overview'!$C$11),'2016 Overview'!$A$11,IF(AND($F616&gt;='2016 Overview'!$B$10,$F616&lt;='2016 Overview'!$C$10),'2016 Overview'!$A$10,IF(AND($F616&gt;='2016 Overview'!$B$9,$F616&lt;='2016 Overview'!$C$9),'2016 Overview'!$A$9,IF(AND($F616&gt;='2016 Overview'!$B$8,$F616&lt;='2016 Overview'!$C$8),'2016 Overview'!$A$7,IF(AND($F616&gt;='2016 Overview'!$B$7,$F616&lt;='2016 Overview'!$C$7),'2016 Overview'!$A$7,IF(AND($F616&gt;='2016 Overview'!$B$6,$F616&lt;='2016 Overview'!$C$6),'2016 Overview'!$A$6,IF(AND($F616&gt;='2016 Overview'!$B$5,$F616&lt;='2016 Overview'!$C$5),'2016 Overview'!$A$5,))))))))))))))</f>
        <v>G</v>
      </c>
      <c r="C616" s="35" t="s">
        <v>148</v>
      </c>
      <c r="D616" s="26"/>
      <c r="E616" s="35" t="s">
        <v>146</v>
      </c>
      <c r="F616" s="27">
        <v>300000</v>
      </c>
      <c r="G616" s="36">
        <f>H616/F616</f>
        <v>0.33333333333333331</v>
      </c>
      <c r="H616" s="27">
        <v>100000</v>
      </c>
      <c r="I616" s="27"/>
      <c r="J616" s="27">
        <v>0</v>
      </c>
      <c r="K616" s="27">
        <f>SUM(H616-J616)</f>
        <v>100000</v>
      </c>
      <c r="L616" s="28">
        <v>41424</v>
      </c>
      <c r="M616" s="28">
        <v>42559</v>
      </c>
      <c r="N616" s="37">
        <f>M616-L616</f>
        <v>1135</v>
      </c>
      <c r="O616" s="38">
        <f>K616/N616</f>
        <v>88.105726872246692</v>
      </c>
    </row>
    <row r="617" spans="1:15" x14ac:dyDescent="0.25">
      <c r="A617" s="35">
        <v>2016</v>
      </c>
      <c r="B617" s="26" t="str">
        <f>IF(AND($F617&gt;='2016 Overview'!$B$18,$F617&lt;='2016 Overview'!$C$18),'2016 Overview'!$A$18,IF(AND($F617&gt;='2016 Overview'!$B$17,$F617&lt;='2016 Overview'!$C$17),'2016 Overview'!$A$17, IF(AND($F617&gt;='2016 Overview'!$B$16,$F617&lt;='2016 Overview'!$C$16),'2016 Overview'!$A$16, IF(AND($F617&gt;='2016 Overview'!$B$15,$F617&lt;='2016 Overview'!$C$15),'2016 Overview'!$A$15, IF(AND($F617&gt;='2016 Overview'!$B$14,$F617&lt;='2016 Overview'!$C$14),'2016 Overview'!$A$14, IF(AND($F617&gt;='2016 Overview'!$B$13,$F617&lt;='2016 Overview'!$C$13),'2016 Overview'!$A$13, IF(AND($F617&gt;='2016 Overview'!$B$12,$F617&lt;='2016 Overview'!$C$12),'2016 Overview'!$A$12,IF(AND($F617&gt;='2016 Overview'!$B$11,$F617&lt;='2016 Overview'!$C$11),'2016 Overview'!$A$11,IF(AND($F617&gt;='2016 Overview'!$B$10,$F617&lt;='2016 Overview'!$C$10),'2016 Overview'!$A$10,IF(AND($F617&gt;='2016 Overview'!$B$9,$F617&lt;='2016 Overview'!$C$9),'2016 Overview'!$A$9,IF(AND($F617&gt;='2016 Overview'!$B$8,$F617&lt;='2016 Overview'!$C$8),'2016 Overview'!$A$7,IF(AND($F617&gt;='2016 Overview'!$B$7,$F617&lt;='2016 Overview'!$C$7),'2016 Overview'!$A$7,IF(AND($F617&gt;='2016 Overview'!$B$6,$F617&lt;='2016 Overview'!$C$6),'2016 Overview'!$A$6,IF(AND($F617&gt;='2016 Overview'!$B$5,$F617&lt;='2016 Overview'!$C$5),'2016 Overview'!$A$5,))))))))))))))</f>
        <v>N</v>
      </c>
      <c r="C617" s="35" t="s">
        <v>148</v>
      </c>
      <c r="D617" s="51" t="s">
        <v>38</v>
      </c>
      <c r="E617" s="35" t="s">
        <v>146</v>
      </c>
      <c r="F617" s="27">
        <f>H617*3</f>
        <v>8399.9700000000012</v>
      </c>
      <c r="G617" s="36">
        <f>H617/F617</f>
        <v>0.33333333333333331</v>
      </c>
      <c r="H617" s="27">
        <f>I617+K617</f>
        <v>2799.9900000000002</v>
      </c>
      <c r="I617" s="27">
        <f>K617*2</f>
        <v>1866.66</v>
      </c>
      <c r="J617" s="27"/>
      <c r="K617" s="27">
        <v>933.33</v>
      </c>
      <c r="L617" s="28" t="s">
        <v>77</v>
      </c>
      <c r="M617" s="28" t="s">
        <v>78</v>
      </c>
      <c r="N617" s="37">
        <f>M617-L617</f>
        <v>1</v>
      </c>
      <c r="O617" s="38">
        <f>K617/N617</f>
        <v>933.33</v>
      </c>
    </row>
    <row r="618" spans="1:15" x14ac:dyDescent="0.25">
      <c r="A618" s="35">
        <v>2016</v>
      </c>
      <c r="B618" s="26">
        <f>IF(AND($F618&gt;='2016 Overview'!$B$18,$F618&lt;='2016 Overview'!$C$18),'2016 Overview'!$A$18,IF(AND($F618&gt;='2016 Overview'!$B$17,$F618&lt;='2016 Overview'!$C$17),'2016 Overview'!$A$17, IF(AND($F618&gt;='2016 Overview'!$B$16,$F618&lt;='2016 Overview'!$C$16),'2016 Overview'!$A$16, IF(AND($F618&gt;='2016 Overview'!$B$15,$F618&lt;='2016 Overview'!$C$15),'2016 Overview'!$A$15, IF(AND($F618&gt;='2016 Overview'!$B$14,$F618&lt;='2016 Overview'!$C$14),'2016 Overview'!$A$14, IF(AND($F618&gt;='2016 Overview'!$B$13,$F618&lt;='2016 Overview'!$C$13),'2016 Overview'!$A$13, IF(AND($F618&gt;='2016 Overview'!$B$12,$F618&lt;='2016 Overview'!$C$12),'2016 Overview'!$A$12,IF(AND($F618&gt;='2016 Overview'!$B$11,$F618&lt;='2016 Overview'!$C$11),'2016 Overview'!$A$11,IF(AND($F618&gt;='2016 Overview'!$B$10,$F618&lt;='2016 Overview'!$C$10),'2016 Overview'!$A$10,IF(AND($F618&gt;='2016 Overview'!$B$9,$F618&lt;='2016 Overview'!$C$9),'2016 Overview'!$A$9,IF(AND($F618&gt;='2016 Overview'!$B$8,$F618&lt;='2016 Overview'!$C$8),'2016 Overview'!$A$7,IF(AND($F618&gt;='2016 Overview'!$B$7,$F618&lt;='2016 Overview'!$C$7),'2016 Overview'!$A$7,IF(AND($F618&gt;='2016 Overview'!$B$6,$F618&lt;='2016 Overview'!$C$6),'2016 Overview'!$A$6,IF(AND($F618&gt;='2016 Overview'!$B$5,$F618&lt;='2016 Overview'!$C$5),'2016 Overview'!$A$5,))))))))))))))</f>
        <v>0</v>
      </c>
      <c r="C618" s="35" t="s">
        <v>148</v>
      </c>
      <c r="D618" s="26"/>
      <c r="E618" s="35" t="s">
        <v>146</v>
      </c>
      <c r="F618" s="27">
        <v>50000</v>
      </c>
      <c r="G618" s="36">
        <f>H618/F618</f>
        <v>0.3333332</v>
      </c>
      <c r="H618" s="27">
        <v>16666.66</v>
      </c>
      <c r="I618" s="27"/>
      <c r="J618" s="27">
        <v>0</v>
      </c>
      <c r="K618" s="27">
        <f>SUM(H618-J618)</f>
        <v>16666.66</v>
      </c>
      <c r="L618" s="28">
        <v>41675</v>
      </c>
      <c r="M618" s="28">
        <v>42569</v>
      </c>
      <c r="N618" s="37">
        <f>M618-L618</f>
        <v>894</v>
      </c>
      <c r="O618" s="38">
        <f>K618/N618</f>
        <v>18.642796420581654</v>
      </c>
    </row>
    <row r="619" spans="1:15" x14ac:dyDescent="0.25">
      <c r="A619" s="35">
        <v>2016</v>
      </c>
      <c r="B619" s="26" t="str">
        <f>IF(AND($F619&gt;='2016 Overview'!$B$18,$F619&lt;='2016 Overview'!$C$18),'2016 Overview'!$A$18,IF(AND($F619&gt;='2016 Overview'!$B$17,$F619&lt;='2016 Overview'!$C$17),'2016 Overview'!$A$17, IF(AND($F619&gt;='2016 Overview'!$B$16,$F619&lt;='2016 Overview'!$C$16),'2016 Overview'!$A$16, IF(AND($F619&gt;='2016 Overview'!$B$15,$F619&lt;='2016 Overview'!$C$15),'2016 Overview'!$A$15, IF(AND($F619&gt;='2016 Overview'!$B$14,$F619&lt;='2016 Overview'!$C$14),'2016 Overview'!$A$14, IF(AND($F619&gt;='2016 Overview'!$B$13,$F619&lt;='2016 Overview'!$C$13),'2016 Overview'!$A$13, IF(AND($F619&gt;='2016 Overview'!$B$12,$F619&lt;='2016 Overview'!$C$12),'2016 Overview'!$A$12,IF(AND($F619&gt;='2016 Overview'!$B$11,$F619&lt;='2016 Overview'!$C$11),'2016 Overview'!$A$11,IF(AND($F619&gt;='2016 Overview'!$B$10,$F619&lt;='2016 Overview'!$C$10),'2016 Overview'!$A$10,IF(AND($F619&gt;='2016 Overview'!$B$9,$F619&lt;='2016 Overview'!$C$9),'2016 Overview'!$A$9,IF(AND($F619&gt;='2016 Overview'!$B$8,$F619&lt;='2016 Overview'!$C$8),'2016 Overview'!$A$7,IF(AND($F619&gt;='2016 Overview'!$B$7,$F619&lt;='2016 Overview'!$C$7),'2016 Overview'!$A$7,IF(AND($F619&gt;='2016 Overview'!$B$6,$F619&lt;='2016 Overview'!$C$6),'2016 Overview'!$A$6,IF(AND($F619&gt;='2016 Overview'!$B$5,$F619&lt;='2016 Overview'!$C$5),'2016 Overview'!$A$5,))))))))))))))</f>
        <v>M</v>
      </c>
      <c r="C619" s="35" t="s">
        <v>148</v>
      </c>
      <c r="D619" s="51" t="s">
        <v>38</v>
      </c>
      <c r="E619" s="35" t="s">
        <v>146</v>
      </c>
      <c r="F619" s="27">
        <f>H619*3</f>
        <v>15499.98</v>
      </c>
      <c r="G619" s="36">
        <f>H619/F619</f>
        <v>0.33333333333333331</v>
      </c>
      <c r="H619" s="27">
        <f>I619+K619</f>
        <v>5166.66</v>
      </c>
      <c r="I619" s="27">
        <f>K619*2</f>
        <v>3444.44</v>
      </c>
      <c r="J619" s="27"/>
      <c r="K619" s="27">
        <v>1722.22</v>
      </c>
      <c r="L619" s="28" t="s">
        <v>41</v>
      </c>
      <c r="M619" s="28" t="s">
        <v>42</v>
      </c>
      <c r="N619" s="37">
        <f>M619-L619</f>
        <v>1102</v>
      </c>
      <c r="O619" s="38">
        <f>K619/N619</f>
        <v>1.5628130671506353</v>
      </c>
    </row>
    <row r="620" spans="1:15" x14ac:dyDescent="0.25">
      <c r="A620" s="35">
        <v>2016</v>
      </c>
      <c r="B620" s="26" t="str">
        <f>IF(AND($F620&gt;='2016 Overview'!$B$18,$F620&lt;='2016 Overview'!$C$18),'2016 Overview'!$A$18,IF(AND($F620&gt;='2016 Overview'!$B$17,$F620&lt;='2016 Overview'!$C$17),'2016 Overview'!$A$17, IF(AND($F620&gt;='2016 Overview'!$B$16,$F620&lt;='2016 Overview'!$C$16),'2016 Overview'!$A$16, IF(AND($F620&gt;='2016 Overview'!$B$15,$F620&lt;='2016 Overview'!$C$15),'2016 Overview'!$A$15, IF(AND($F620&gt;='2016 Overview'!$B$14,$F620&lt;='2016 Overview'!$C$14),'2016 Overview'!$A$14, IF(AND($F620&gt;='2016 Overview'!$B$13,$F620&lt;='2016 Overview'!$C$13),'2016 Overview'!$A$13, IF(AND($F620&gt;='2016 Overview'!$B$12,$F620&lt;='2016 Overview'!$C$12),'2016 Overview'!$A$12,IF(AND($F620&gt;='2016 Overview'!$B$11,$F620&lt;='2016 Overview'!$C$11),'2016 Overview'!$A$11,IF(AND($F620&gt;='2016 Overview'!$B$10,$F620&lt;='2016 Overview'!$C$10),'2016 Overview'!$A$10,IF(AND($F620&gt;='2016 Overview'!$B$9,$F620&lt;='2016 Overview'!$C$9),'2016 Overview'!$A$9,IF(AND($F620&gt;='2016 Overview'!$B$8,$F620&lt;='2016 Overview'!$C$8),'2016 Overview'!$A$7,IF(AND($F620&gt;='2016 Overview'!$B$7,$F620&lt;='2016 Overview'!$C$7),'2016 Overview'!$A$7,IF(AND($F620&gt;='2016 Overview'!$B$6,$F620&lt;='2016 Overview'!$C$6),'2016 Overview'!$A$6,IF(AND($F620&gt;='2016 Overview'!$B$5,$F620&lt;='2016 Overview'!$C$5),'2016 Overview'!$A$5,))))))))))))))</f>
        <v>G</v>
      </c>
      <c r="C620" s="35" t="s">
        <v>148</v>
      </c>
      <c r="D620" s="26"/>
      <c r="E620" s="35" t="s">
        <v>146</v>
      </c>
      <c r="F620" s="27">
        <v>305000</v>
      </c>
      <c r="G620" s="36">
        <f>H620/F620</f>
        <v>0.33333331147540984</v>
      </c>
      <c r="H620" s="27">
        <v>101666.66</v>
      </c>
      <c r="I620" s="27"/>
      <c r="J620" s="27">
        <v>-18333.330000000002</v>
      </c>
      <c r="K620" s="27">
        <f>SUM(H620-J620)</f>
        <v>119999.99</v>
      </c>
      <c r="L620" s="28">
        <v>41465</v>
      </c>
      <c r="M620" s="28">
        <v>42573</v>
      </c>
      <c r="N620" s="37">
        <f>M620-L620</f>
        <v>1108</v>
      </c>
      <c r="O620" s="38">
        <f>K620/N620</f>
        <v>108.30324007220217</v>
      </c>
    </row>
    <row r="621" spans="1:15" x14ac:dyDescent="0.25">
      <c r="A621" s="35">
        <v>2016</v>
      </c>
      <c r="B621" s="26" t="str">
        <f>IF(AND($F621&gt;='2016 Overview'!$B$18,$F621&lt;='2016 Overview'!$C$18),'2016 Overview'!$A$18,IF(AND($F621&gt;='2016 Overview'!$B$17,$F621&lt;='2016 Overview'!$C$17),'2016 Overview'!$A$17, IF(AND($F621&gt;='2016 Overview'!$B$16,$F621&lt;='2016 Overview'!$C$16),'2016 Overview'!$A$16, IF(AND($F621&gt;='2016 Overview'!$B$15,$F621&lt;='2016 Overview'!$C$15),'2016 Overview'!$A$15, IF(AND($F621&gt;='2016 Overview'!$B$14,$F621&lt;='2016 Overview'!$C$14),'2016 Overview'!$A$14, IF(AND($F621&gt;='2016 Overview'!$B$13,$F621&lt;='2016 Overview'!$C$13),'2016 Overview'!$A$13, IF(AND($F621&gt;='2016 Overview'!$B$12,$F621&lt;='2016 Overview'!$C$12),'2016 Overview'!$A$12,IF(AND($F621&gt;='2016 Overview'!$B$11,$F621&lt;='2016 Overview'!$C$11),'2016 Overview'!$A$11,IF(AND($F621&gt;='2016 Overview'!$B$10,$F621&lt;='2016 Overview'!$C$10),'2016 Overview'!$A$10,IF(AND($F621&gt;='2016 Overview'!$B$9,$F621&lt;='2016 Overview'!$C$9),'2016 Overview'!$A$9,IF(AND($F621&gt;='2016 Overview'!$B$8,$F621&lt;='2016 Overview'!$C$8),'2016 Overview'!$A$7,IF(AND($F621&gt;='2016 Overview'!$B$7,$F621&lt;='2016 Overview'!$C$7),'2016 Overview'!$A$7,IF(AND($F621&gt;='2016 Overview'!$B$6,$F621&lt;='2016 Overview'!$C$6),'2016 Overview'!$A$6,IF(AND($F621&gt;='2016 Overview'!$B$5,$F621&lt;='2016 Overview'!$C$5),'2016 Overview'!$A$5,))))))))))))))</f>
        <v>I</v>
      </c>
      <c r="C621" s="35" t="s">
        <v>148</v>
      </c>
      <c r="D621" s="26"/>
      <c r="E621" s="35" t="s">
        <v>146</v>
      </c>
      <c r="F621" s="27">
        <v>200000</v>
      </c>
      <c r="G621" s="36">
        <f>H621/F621</f>
        <v>0.3333333</v>
      </c>
      <c r="H621" s="27">
        <v>66666.66</v>
      </c>
      <c r="I621" s="27"/>
      <c r="J621" s="27">
        <v>0</v>
      </c>
      <c r="K621" s="27">
        <f>SUM(H621-J621)</f>
        <v>66666.66</v>
      </c>
      <c r="L621" s="28">
        <v>41834</v>
      </c>
      <c r="M621" s="28">
        <v>42573</v>
      </c>
      <c r="N621" s="37">
        <f>M621-L621</f>
        <v>739</v>
      </c>
      <c r="O621" s="38">
        <f>K621/N621</f>
        <v>90.211989174560216</v>
      </c>
    </row>
    <row r="622" spans="1:15" x14ac:dyDescent="0.25">
      <c r="A622" s="35">
        <v>2016</v>
      </c>
      <c r="B622" s="26" t="str">
        <f>IF(AND($F622&gt;='2016 Overview'!$B$18,$F622&lt;='2016 Overview'!$C$18),'2016 Overview'!$A$18,IF(AND($F622&gt;='2016 Overview'!$B$17,$F622&lt;='2016 Overview'!$C$17),'2016 Overview'!$A$17, IF(AND($F622&gt;='2016 Overview'!$B$16,$F622&lt;='2016 Overview'!$C$16),'2016 Overview'!$A$16, IF(AND($F622&gt;='2016 Overview'!$B$15,$F622&lt;='2016 Overview'!$C$15),'2016 Overview'!$A$15, IF(AND($F622&gt;='2016 Overview'!$B$14,$F622&lt;='2016 Overview'!$C$14),'2016 Overview'!$A$14, IF(AND($F622&gt;='2016 Overview'!$B$13,$F622&lt;='2016 Overview'!$C$13),'2016 Overview'!$A$13, IF(AND($F622&gt;='2016 Overview'!$B$12,$F622&lt;='2016 Overview'!$C$12),'2016 Overview'!$A$12,IF(AND($F622&gt;='2016 Overview'!$B$11,$F622&lt;='2016 Overview'!$C$11),'2016 Overview'!$A$11,IF(AND($F622&gt;='2016 Overview'!$B$10,$F622&lt;='2016 Overview'!$C$10),'2016 Overview'!$A$10,IF(AND($F622&gt;='2016 Overview'!$B$9,$F622&lt;='2016 Overview'!$C$9),'2016 Overview'!$A$9,IF(AND($F622&gt;='2016 Overview'!$B$8,$F622&lt;='2016 Overview'!$C$8),'2016 Overview'!$A$7,IF(AND($F622&gt;='2016 Overview'!$B$7,$F622&lt;='2016 Overview'!$C$7),'2016 Overview'!$A$7,IF(AND($F622&gt;='2016 Overview'!$B$6,$F622&lt;='2016 Overview'!$C$6),'2016 Overview'!$A$6,IF(AND($F622&gt;='2016 Overview'!$B$5,$F622&lt;='2016 Overview'!$C$5),'2016 Overview'!$A$5,))))))))))))))</f>
        <v>I</v>
      </c>
      <c r="C622" s="35" t="s">
        <v>148</v>
      </c>
      <c r="D622" s="26"/>
      <c r="E622" s="35" t="s">
        <v>146</v>
      </c>
      <c r="F622" s="27">
        <v>105000</v>
      </c>
      <c r="G622" s="36">
        <f>H622/F622</f>
        <v>0.33333333333333331</v>
      </c>
      <c r="H622" s="27">
        <v>35000</v>
      </c>
      <c r="I622" s="27"/>
      <c r="J622" s="27">
        <v>0</v>
      </c>
      <c r="K622" s="27">
        <f>SUM(H622-J622)</f>
        <v>35000</v>
      </c>
      <c r="L622" s="28">
        <v>42037</v>
      </c>
      <c r="M622" s="28">
        <v>42573</v>
      </c>
      <c r="N622" s="37">
        <f>M622-L622</f>
        <v>536</v>
      </c>
      <c r="O622" s="38">
        <f>K622/N622</f>
        <v>65.298507462686572</v>
      </c>
    </row>
    <row r="623" spans="1:15" x14ac:dyDescent="0.25">
      <c r="A623" s="35">
        <v>2016</v>
      </c>
      <c r="B623" s="26" t="str">
        <f>IF(AND($F623&gt;='2016 Overview'!$B$18,$F623&lt;='2016 Overview'!$C$18),'2016 Overview'!$A$18,IF(AND($F623&gt;='2016 Overview'!$B$17,$F623&lt;='2016 Overview'!$C$17),'2016 Overview'!$A$17, IF(AND($F623&gt;='2016 Overview'!$B$16,$F623&lt;='2016 Overview'!$C$16),'2016 Overview'!$A$16, IF(AND($F623&gt;='2016 Overview'!$B$15,$F623&lt;='2016 Overview'!$C$15),'2016 Overview'!$A$15, IF(AND($F623&gt;='2016 Overview'!$B$14,$F623&lt;='2016 Overview'!$C$14),'2016 Overview'!$A$14, IF(AND($F623&gt;='2016 Overview'!$B$13,$F623&lt;='2016 Overview'!$C$13),'2016 Overview'!$A$13, IF(AND($F623&gt;='2016 Overview'!$B$12,$F623&lt;='2016 Overview'!$C$12),'2016 Overview'!$A$12,IF(AND($F623&gt;='2016 Overview'!$B$11,$F623&lt;='2016 Overview'!$C$11),'2016 Overview'!$A$11,IF(AND($F623&gt;='2016 Overview'!$B$10,$F623&lt;='2016 Overview'!$C$10),'2016 Overview'!$A$10,IF(AND($F623&gt;='2016 Overview'!$B$9,$F623&lt;='2016 Overview'!$C$9),'2016 Overview'!$A$9,IF(AND($F623&gt;='2016 Overview'!$B$8,$F623&lt;='2016 Overview'!$C$8),'2016 Overview'!$A$7,IF(AND($F623&gt;='2016 Overview'!$B$7,$F623&lt;='2016 Overview'!$C$7),'2016 Overview'!$A$7,IF(AND($F623&gt;='2016 Overview'!$B$6,$F623&lt;='2016 Overview'!$C$6),'2016 Overview'!$A$6,IF(AND($F623&gt;='2016 Overview'!$B$5,$F623&lt;='2016 Overview'!$C$5),'2016 Overview'!$A$5,))))))))))))))</f>
        <v>M</v>
      </c>
      <c r="C623" s="35" t="s">
        <v>148</v>
      </c>
      <c r="D623" s="26"/>
      <c r="E623" s="35" t="s">
        <v>146</v>
      </c>
      <c r="F623" s="27">
        <v>17000</v>
      </c>
      <c r="G623" s="36">
        <f>H623/F623</f>
        <v>0.33333294117647055</v>
      </c>
      <c r="H623" s="27">
        <v>5666.66</v>
      </c>
      <c r="I623" s="27"/>
      <c r="J623" s="27">
        <v>0</v>
      </c>
      <c r="K623" s="27">
        <f>SUM(H623-J623)</f>
        <v>5666.66</v>
      </c>
      <c r="L623" s="28">
        <v>42296</v>
      </c>
      <c r="M623" s="28">
        <v>42573</v>
      </c>
      <c r="N623" s="37">
        <f>M623-L623</f>
        <v>277</v>
      </c>
      <c r="O623" s="38">
        <f>K623/N623</f>
        <v>20.457256317689531</v>
      </c>
    </row>
    <row r="624" spans="1:15" x14ac:dyDescent="0.25">
      <c r="A624" s="35">
        <v>2016</v>
      </c>
      <c r="B624" s="26" t="str">
        <f>IF(AND($F624&gt;='2016 Overview'!$B$18,$F624&lt;='2016 Overview'!$C$18),'2016 Overview'!$A$18,IF(AND($F624&gt;='2016 Overview'!$B$17,$F624&lt;='2016 Overview'!$C$17),'2016 Overview'!$A$17, IF(AND($F624&gt;='2016 Overview'!$B$16,$F624&lt;='2016 Overview'!$C$16),'2016 Overview'!$A$16, IF(AND($F624&gt;='2016 Overview'!$B$15,$F624&lt;='2016 Overview'!$C$15),'2016 Overview'!$A$15, IF(AND($F624&gt;='2016 Overview'!$B$14,$F624&lt;='2016 Overview'!$C$14),'2016 Overview'!$A$14, IF(AND($F624&gt;='2016 Overview'!$B$13,$F624&lt;='2016 Overview'!$C$13),'2016 Overview'!$A$13, IF(AND($F624&gt;='2016 Overview'!$B$12,$F624&lt;='2016 Overview'!$C$12),'2016 Overview'!$A$12,IF(AND($F624&gt;='2016 Overview'!$B$11,$F624&lt;='2016 Overview'!$C$11),'2016 Overview'!$A$11,IF(AND($F624&gt;='2016 Overview'!$B$10,$F624&lt;='2016 Overview'!$C$10),'2016 Overview'!$A$10,IF(AND($F624&gt;='2016 Overview'!$B$9,$F624&lt;='2016 Overview'!$C$9),'2016 Overview'!$A$9,IF(AND($F624&gt;='2016 Overview'!$B$8,$F624&lt;='2016 Overview'!$C$8),'2016 Overview'!$A$7,IF(AND($F624&gt;='2016 Overview'!$B$7,$F624&lt;='2016 Overview'!$C$7),'2016 Overview'!$A$7,IF(AND($F624&gt;='2016 Overview'!$B$6,$F624&lt;='2016 Overview'!$C$6),'2016 Overview'!$A$6,IF(AND($F624&gt;='2016 Overview'!$B$5,$F624&lt;='2016 Overview'!$C$5),'2016 Overview'!$A$5,))))))))))))))</f>
        <v>I</v>
      </c>
      <c r="C624" s="35" t="s">
        <v>148</v>
      </c>
      <c r="D624" s="26"/>
      <c r="E624" s="35" t="s">
        <v>146</v>
      </c>
      <c r="F624" s="27">
        <v>125000</v>
      </c>
      <c r="G624" s="36">
        <f>H624/F624</f>
        <v>0.33333328000000001</v>
      </c>
      <c r="H624" s="27">
        <v>41666.660000000003</v>
      </c>
      <c r="I624" s="27"/>
      <c r="J624" s="27">
        <v>-21666.66</v>
      </c>
      <c r="K624" s="27">
        <f>SUM(H624-J624)</f>
        <v>63333.320000000007</v>
      </c>
      <c r="L624" s="28">
        <v>42444</v>
      </c>
      <c r="M624" s="28">
        <v>42577</v>
      </c>
      <c r="N624" s="37">
        <f>M624-L624</f>
        <v>133</v>
      </c>
      <c r="O624" s="38">
        <f>K624/N624</f>
        <v>476.19037593984967</v>
      </c>
    </row>
    <row r="625" spans="1:15" x14ac:dyDescent="0.25">
      <c r="A625" s="35">
        <v>2016</v>
      </c>
      <c r="B625" s="26" t="str">
        <f>IF(AND($F625&gt;='2016 Overview'!$B$18,$F625&lt;='2016 Overview'!$C$18),'2016 Overview'!$A$18,IF(AND($F625&gt;='2016 Overview'!$B$17,$F625&lt;='2016 Overview'!$C$17),'2016 Overview'!$A$17, IF(AND($F625&gt;='2016 Overview'!$B$16,$F625&lt;='2016 Overview'!$C$16),'2016 Overview'!$A$16, IF(AND($F625&gt;='2016 Overview'!$B$15,$F625&lt;='2016 Overview'!$C$15),'2016 Overview'!$A$15, IF(AND($F625&gt;='2016 Overview'!$B$14,$F625&lt;='2016 Overview'!$C$14),'2016 Overview'!$A$14, IF(AND($F625&gt;='2016 Overview'!$B$13,$F625&lt;='2016 Overview'!$C$13),'2016 Overview'!$A$13, IF(AND($F625&gt;='2016 Overview'!$B$12,$F625&lt;='2016 Overview'!$C$12),'2016 Overview'!$A$12,IF(AND($F625&gt;='2016 Overview'!$B$11,$F625&lt;='2016 Overview'!$C$11),'2016 Overview'!$A$11,IF(AND($F625&gt;='2016 Overview'!$B$10,$F625&lt;='2016 Overview'!$C$10),'2016 Overview'!$A$10,IF(AND($F625&gt;='2016 Overview'!$B$9,$F625&lt;='2016 Overview'!$C$9),'2016 Overview'!$A$9,IF(AND($F625&gt;='2016 Overview'!$B$8,$F625&lt;='2016 Overview'!$C$8),'2016 Overview'!$A$7,IF(AND($F625&gt;='2016 Overview'!$B$7,$F625&lt;='2016 Overview'!$C$7),'2016 Overview'!$A$7,IF(AND($F625&gt;='2016 Overview'!$B$6,$F625&lt;='2016 Overview'!$C$6),'2016 Overview'!$A$6,IF(AND($F625&gt;='2016 Overview'!$B$5,$F625&lt;='2016 Overview'!$C$5),'2016 Overview'!$A$5,))))))))))))))</f>
        <v>I</v>
      </c>
      <c r="C625" s="35" t="s">
        <v>148</v>
      </c>
      <c r="D625" s="51" t="s">
        <v>38</v>
      </c>
      <c r="E625" s="35" t="s">
        <v>146</v>
      </c>
      <c r="F625" s="27">
        <f>H625*3</f>
        <v>130129.56000000001</v>
      </c>
      <c r="G625" s="36">
        <f>H625/F625</f>
        <v>0.33333333333333331</v>
      </c>
      <c r="H625" s="27">
        <f>I625+K625</f>
        <v>43376.520000000004</v>
      </c>
      <c r="I625" s="27">
        <f>K625*2</f>
        <v>28917.68</v>
      </c>
      <c r="J625" s="27"/>
      <c r="K625" s="27">
        <f>2777.76+11681.08</f>
        <v>14458.84</v>
      </c>
      <c r="L625" s="28" t="s">
        <v>57</v>
      </c>
      <c r="M625" s="28" t="s">
        <v>58</v>
      </c>
      <c r="N625" s="37">
        <f>M625-L625</f>
        <v>287</v>
      </c>
      <c r="O625" s="38">
        <f>K625/N625</f>
        <v>50.379233449477354</v>
      </c>
    </row>
    <row r="626" spans="1:15" x14ac:dyDescent="0.25">
      <c r="A626" s="35">
        <v>2016</v>
      </c>
      <c r="B626" s="26" t="str">
        <f>IF(AND($F626&gt;='2016 Overview'!$B$18,$F626&lt;='2016 Overview'!$C$18),'2016 Overview'!$A$18,IF(AND($F626&gt;='2016 Overview'!$B$17,$F626&lt;='2016 Overview'!$C$17),'2016 Overview'!$A$17, IF(AND($F626&gt;='2016 Overview'!$B$16,$F626&lt;='2016 Overview'!$C$16),'2016 Overview'!$A$16, IF(AND($F626&gt;='2016 Overview'!$B$15,$F626&lt;='2016 Overview'!$C$15),'2016 Overview'!$A$15, IF(AND($F626&gt;='2016 Overview'!$B$14,$F626&lt;='2016 Overview'!$C$14),'2016 Overview'!$A$14, IF(AND($F626&gt;='2016 Overview'!$B$13,$F626&lt;='2016 Overview'!$C$13),'2016 Overview'!$A$13, IF(AND($F626&gt;='2016 Overview'!$B$12,$F626&lt;='2016 Overview'!$C$12),'2016 Overview'!$A$12,IF(AND($F626&gt;='2016 Overview'!$B$11,$F626&lt;='2016 Overview'!$C$11),'2016 Overview'!$A$11,IF(AND($F626&gt;='2016 Overview'!$B$10,$F626&lt;='2016 Overview'!$C$10),'2016 Overview'!$A$10,IF(AND($F626&gt;='2016 Overview'!$B$9,$F626&lt;='2016 Overview'!$C$9),'2016 Overview'!$A$9,IF(AND($F626&gt;='2016 Overview'!$B$8,$F626&lt;='2016 Overview'!$C$8),'2016 Overview'!$A$7,IF(AND($F626&gt;='2016 Overview'!$B$7,$F626&lt;='2016 Overview'!$C$7),'2016 Overview'!$A$7,IF(AND($F626&gt;='2016 Overview'!$B$6,$F626&lt;='2016 Overview'!$C$6),'2016 Overview'!$A$6,IF(AND($F626&gt;='2016 Overview'!$B$5,$F626&lt;='2016 Overview'!$C$5),'2016 Overview'!$A$5,))))))))))))))</f>
        <v>L</v>
      </c>
      <c r="C626" s="35" t="s">
        <v>148</v>
      </c>
      <c r="D626" s="26"/>
      <c r="E626" s="35" t="s">
        <v>146</v>
      </c>
      <c r="F626" s="27">
        <v>41000</v>
      </c>
      <c r="G626" s="36">
        <f>H626/F626</f>
        <v>0.33333317073170732</v>
      </c>
      <c r="H626" s="27">
        <v>13666.66</v>
      </c>
      <c r="I626" s="27"/>
      <c r="J626" s="27">
        <v>-5416.66</v>
      </c>
      <c r="K626" s="27">
        <f>SUM(H626-J626)</f>
        <v>19083.32</v>
      </c>
      <c r="L626" s="28">
        <v>41572</v>
      </c>
      <c r="M626" s="28">
        <v>42583</v>
      </c>
      <c r="N626" s="37">
        <f>M626-L626</f>
        <v>1011</v>
      </c>
      <c r="O626" s="38">
        <f>K626/N626</f>
        <v>18.875687438180019</v>
      </c>
    </row>
    <row r="627" spans="1:15" x14ac:dyDescent="0.25">
      <c r="A627" s="35">
        <v>2016</v>
      </c>
      <c r="B627" s="26" t="str">
        <f>IF(AND($F627&gt;='2016 Overview'!$B$18,$F627&lt;='2016 Overview'!$C$18),'2016 Overview'!$A$18,IF(AND($F627&gt;='2016 Overview'!$B$17,$F627&lt;='2016 Overview'!$C$17),'2016 Overview'!$A$17, IF(AND($F627&gt;='2016 Overview'!$B$16,$F627&lt;='2016 Overview'!$C$16),'2016 Overview'!$A$16, IF(AND($F627&gt;='2016 Overview'!$B$15,$F627&lt;='2016 Overview'!$C$15),'2016 Overview'!$A$15, IF(AND($F627&gt;='2016 Overview'!$B$14,$F627&lt;='2016 Overview'!$C$14),'2016 Overview'!$A$14, IF(AND($F627&gt;='2016 Overview'!$B$13,$F627&lt;='2016 Overview'!$C$13),'2016 Overview'!$A$13, IF(AND($F627&gt;='2016 Overview'!$B$12,$F627&lt;='2016 Overview'!$C$12),'2016 Overview'!$A$12,IF(AND($F627&gt;='2016 Overview'!$B$11,$F627&lt;='2016 Overview'!$C$11),'2016 Overview'!$A$11,IF(AND($F627&gt;='2016 Overview'!$B$10,$F627&lt;='2016 Overview'!$C$10),'2016 Overview'!$A$10,IF(AND($F627&gt;='2016 Overview'!$B$9,$F627&lt;='2016 Overview'!$C$9),'2016 Overview'!$A$9,IF(AND($F627&gt;='2016 Overview'!$B$8,$F627&lt;='2016 Overview'!$C$8),'2016 Overview'!$A$7,IF(AND($F627&gt;='2016 Overview'!$B$7,$F627&lt;='2016 Overview'!$C$7),'2016 Overview'!$A$7,IF(AND($F627&gt;='2016 Overview'!$B$6,$F627&lt;='2016 Overview'!$C$6),'2016 Overview'!$A$6,IF(AND($F627&gt;='2016 Overview'!$B$5,$F627&lt;='2016 Overview'!$C$5),'2016 Overview'!$A$5,))))))))))))))</f>
        <v>N</v>
      </c>
      <c r="C627" s="35" t="s">
        <v>148</v>
      </c>
      <c r="D627" s="51" t="s">
        <v>38</v>
      </c>
      <c r="E627" s="35" t="s">
        <v>146</v>
      </c>
      <c r="F627" s="27">
        <f>H627*3</f>
        <v>8399.9700000000012</v>
      </c>
      <c r="G627" s="36">
        <f>H627/F627</f>
        <v>0.33333333333333331</v>
      </c>
      <c r="H627" s="27">
        <f>I627+K627</f>
        <v>2799.9900000000002</v>
      </c>
      <c r="I627" s="27">
        <f>K627*2</f>
        <v>1866.66</v>
      </c>
      <c r="J627" s="27"/>
      <c r="K627" s="27">
        <v>933.33</v>
      </c>
      <c r="L627" s="28" t="s">
        <v>121</v>
      </c>
      <c r="M627" s="28" t="s">
        <v>122</v>
      </c>
      <c r="N627" s="37">
        <f>M627-L627</f>
        <v>162</v>
      </c>
      <c r="O627" s="38">
        <f>K627/N627</f>
        <v>5.7612962962962966</v>
      </c>
    </row>
    <row r="628" spans="1:15" x14ac:dyDescent="0.25">
      <c r="A628" s="35">
        <v>2016</v>
      </c>
      <c r="B628" s="26" t="str">
        <f>IF(AND($F628&gt;='2016 Overview'!$B$18,$F628&lt;='2016 Overview'!$C$18),'2016 Overview'!$A$18,IF(AND($F628&gt;='2016 Overview'!$B$17,$F628&lt;='2016 Overview'!$C$17),'2016 Overview'!$A$17, IF(AND($F628&gt;='2016 Overview'!$B$16,$F628&lt;='2016 Overview'!$C$16),'2016 Overview'!$A$16, IF(AND($F628&gt;='2016 Overview'!$B$15,$F628&lt;='2016 Overview'!$C$15),'2016 Overview'!$A$15, IF(AND($F628&gt;='2016 Overview'!$B$14,$F628&lt;='2016 Overview'!$C$14),'2016 Overview'!$A$14, IF(AND($F628&gt;='2016 Overview'!$B$13,$F628&lt;='2016 Overview'!$C$13),'2016 Overview'!$A$13, IF(AND($F628&gt;='2016 Overview'!$B$12,$F628&lt;='2016 Overview'!$C$12),'2016 Overview'!$A$12,IF(AND($F628&gt;='2016 Overview'!$B$11,$F628&lt;='2016 Overview'!$C$11),'2016 Overview'!$A$11,IF(AND($F628&gt;='2016 Overview'!$B$10,$F628&lt;='2016 Overview'!$C$10),'2016 Overview'!$A$10,IF(AND($F628&gt;='2016 Overview'!$B$9,$F628&lt;='2016 Overview'!$C$9),'2016 Overview'!$A$9,IF(AND($F628&gt;='2016 Overview'!$B$8,$F628&lt;='2016 Overview'!$C$8),'2016 Overview'!$A$7,IF(AND($F628&gt;='2016 Overview'!$B$7,$F628&lt;='2016 Overview'!$C$7),'2016 Overview'!$A$7,IF(AND($F628&gt;='2016 Overview'!$B$6,$F628&lt;='2016 Overview'!$C$6),'2016 Overview'!$A$6,IF(AND($F628&gt;='2016 Overview'!$B$5,$F628&lt;='2016 Overview'!$C$5),'2016 Overview'!$A$5,))))))))))))))</f>
        <v>I</v>
      </c>
      <c r="C628" s="35" t="s">
        <v>148</v>
      </c>
      <c r="D628" s="26"/>
      <c r="E628" s="35" t="s">
        <v>146</v>
      </c>
      <c r="F628" s="27">
        <v>125000</v>
      </c>
      <c r="G628" s="36">
        <f>H628/F628</f>
        <v>0.33333328000000001</v>
      </c>
      <c r="H628" s="27">
        <v>41666.660000000003</v>
      </c>
      <c r="I628" s="27"/>
      <c r="J628" s="27">
        <v>0</v>
      </c>
      <c r="K628" s="27">
        <f>SUM(H628-J628)</f>
        <v>41666.660000000003</v>
      </c>
      <c r="L628" s="28">
        <v>41816</v>
      </c>
      <c r="M628" s="28">
        <v>42587</v>
      </c>
      <c r="N628" s="37">
        <f>M628-L628</f>
        <v>771</v>
      </c>
      <c r="O628" s="38">
        <f>K628/N628</f>
        <v>54.042360570687421</v>
      </c>
    </row>
    <row r="629" spans="1:15" x14ac:dyDescent="0.25">
      <c r="A629" s="35">
        <v>2016</v>
      </c>
      <c r="B629" s="26" t="str">
        <f>IF(AND($F629&gt;='2016 Overview'!$B$18,$F629&lt;='2016 Overview'!$C$18),'2016 Overview'!$A$18,IF(AND($F629&gt;='2016 Overview'!$B$17,$F629&lt;='2016 Overview'!$C$17),'2016 Overview'!$A$17, IF(AND($F629&gt;='2016 Overview'!$B$16,$F629&lt;='2016 Overview'!$C$16),'2016 Overview'!$A$16, IF(AND($F629&gt;='2016 Overview'!$B$15,$F629&lt;='2016 Overview'!$C$15),'2016 Overview'!$A$15, IF(AND($F629&gt;='2016 Overview'!$B$14,$F629&lt;='2016 Overview'!$C$14),'2016 Overview'!$A$14, IF(AND($F629&gt;='2016 Overview'!$B$13,$F629&lt;='2016 Overview'!$C$13),'2016 Overview'!$A$13, IF(AND($F629&gt;='2016 Overview'!$B$12,$F629&lt;='2016 Overview'!$C$12),'2016 Overview'!$A$12,IF(AND($F629&gt;='2016 Overview'!$B$11,$F629&lt;='2016 Overview'!$C$11),'2016 Overview'!$A$11,IF(AND($F629&gt;='2016 Overview'!$B$10,$F629&lt;='2016 Overview'!$C$10),'2016 Overview'!$A$10,IF(AND($F629&gt;='2016 Overview'!$B$9,$F629&lt;='2016 Overview'!$C$9),'2016 Overview'!$A$9,IF(AND($F629&gt;='2016 Overview'!$B$8,$F629&lt;='2016 Overview'!$C$8),'2016 Overview'!$A$7,IF(AND($F629&gt;='2016 Overview'!$B$7,$F629&lt;='2016 Overview'!$C$7),'2016 Overview'!$A$7,IF(AND($F629&gt;='2016 Overview'!$B$6,$F629&lt;='2016 Overview'!$C$6),'2016 Overview'!$A$6,IF(AND($F629&gt;='2016 Overview'!$B$5,$F629&lt;='2016 Overview'!$C$5),'2016 Overview'!$A$5,))))))))))))))</f>
        <v>M</v>
      </c>
      <c r="C629" s="35" t="s">
        <v>148</v>
      </c>
      <c r="D629" s="26"/>
      <c r="E629" s="35" t="s">
        <v>146</v>
      </c>
      <c r="F629" s="27">
        <v>14400</v>
      </c>
      <c r="G629" s="36">
        <f>H629/F629</f>
        <v>0.33333333333333331</v>
      </c>
      <c r="H629" s="27">
        <v>4800</v>
      </c>
      <c r="I629" s="27"/>
      <c r="J629" s="27">
        <v>0</v>
      </c>
      <c r="K629" s="27">
        <f>SUM(H629-J629)</f>
        <v>4800</v>
      </c>
      <c r="L629" s="28">
        <v>42403</v>
      </c>
      <c r="M629" s="28">
        <v>42587</v>
      </c>
      <c r="N629" s="37">
        <f>M629-L629</f>
        <v>184</v>
      </c>
      <c r="O629" s="38">
        <f>K629/N629</f>
        <v>26.086956521739129</v>
      </c>
    </row>
    <row r="630" spans="1:15" x14ac:dyDescent="0.25">
      <c r="A630" s="35">
        <v>2016</v>
      </c>
      <c r="B630" s="26" t="str">
        <f>IF(AND($F630&gt;='2016 Overview'!$B$18,$F630&lt;='2016 Overview'!$C$18),'2016 Overview'!$A$18,IF(AND($F630&gt;='2016 Overview'!$B$17,$F630&lt;='2016 Overview'!$C$17),'2016 Overview'!$A$17, IF(AND($F630&gt;='2016 Overview'!$B$16,$F630&lt;='2016 Overview'!$C$16),'2016 Overview'!$A$16, IF(AND($F630&gt;='2016 Overview'!$B$15,$F630&lt;='2016 Overview'!$C$15),'2016 Overview'!$A$15, IF(AND($F630&gt;='2016 Overview'!$B$14,$F630&lt;='2016 Overview'!$C$14),'2016 Overview'!$A$14, IF(AND($F630&gt;='2016 Overview'!$B$13,$F630&lt;='2016 Overview'!$C$13),'2016 Overview'!$A$13, IF(AND($F630&gt;='2016 Overview'!$B$12,$F630&lt;='2016 Overview'!$C$12),'2016 Overview'!$A$12,IF(AND($F630&gt;='2016 Overview'!$B$11,$F630&lt;='2016 Overview'!$C$11),'2016 Overview'!$A$11,IF(AND($F630&gt;='2016 Overview'!$B$10,$F630&lt;='2016 Overview'!$C$10),'2016 Overview'!$A$10,IF(AND($F630&gt;='2016 Overview'!$B$9,$F630&lt;='2016 Overview'!$C$9),'2016 Overview'!$A$9,IF(AND($F630&gt;='2016 Overview'!$B$8,$F630&lt;='2016 Overview'!$C$8),'2016 Overview'!$A$7,IF(AND($F630&gt;='2016 Overview'!$B$7,$F630&lt;='2016 Overview'!$C$7),'2016 Overview'!$A$7,IF(AND($F630&gt;='2016 Overview'!$B$6,$F630&lt;='2016 Overview'!$C$6),'2016 Overview'!$A$6,IF(AND($F630&gt;='2016 Overview'!$B$5,$F630&lt;='2016 Overview'!$C$5),'2016 Overview'!$A$5,))))))))))))))</f>
        <v>J</v>
      </c>
      <c r="C630" s="35" t="s">
        <v>148</v>
      </c>
      <c r="D630" s="26"/>
      <c r="E630" s="35" t="s">
        <v>146</v>
      </c>
      <c r="F630" s="27">
        <v>90000</v>
      </c>
      <c r="G630" s="36">
        <f>H630/F630</f>
        <v>0.33333333333333331</v>
      </c>
      <c r="H630" s="27">
        <v>30000</v>
      </c>
      <c r="I630" s="27"/>
      <c r="J630" s="27">
        <v>0</v>
      </c>
      <c r="K630" s="27">
        <f>SUM(H630-J630)</f>
        <v>30000</v>
      </c>
      <c r="L630" s="28">
        <v>41444</v>
      </c>
      <c r="M630" s="28">
        <v>42593</v>
      </c>
      <c r="N630" s="37">
        <f>M630-L630</f>
        <v>1149</v>
      </c>
      <c r="O630" s="38">
        <f>K630/N630</f>
        <v>26.109660574412533</v>
      </c>
    </row>
    <row r="631" spans="1:15" x14ac:dyDescent="0.25">
      <c r="A631" s="35">
        <v>2016</v>
      </c>
      <c r="B631" s="26" t="str">
        <f>IF(AND($F631&gt;='2016 Overview'!$B$18,$F631&lt;='2016 Overview'!$C$18),'2016 Overview'!$A$18,IF(AND($F631&gt;='2016 Overview'!$B$17,$F631&lt;='2016 Overview'!$C$17),'2016 Overview'!$A$17, IF(AND($F631&gt;='2016 Overview'!$B$16,$F631&lt;='2016 Overview'!$C$16),'2016 Overview'!$A$16, IF(AND($F631&gt;='2016 Overview'!$B$15,$F631&lt;='2016 Overview'!$C$15),'2016 Overview'!$A$15, IF(AND($F631&gt;='2016 Overview'!$B$14,$F631&lt;='2016 Overview'!$C$14),'2016 Overview'!$A$14, IF(AND($F631&gt;='2016 Overview'!$B$13,$F631&lt;='2016 Overview'!$C$13),'2016 Overview'!$A$13, IF(AND($F631&gt;='2016 Overview'!$B$12,$F631&lt;='2016 Overview'!$C$12),'2016 Overview'!$A$12,IF(AND($F631&gt;='2016 Overview'!$B$11,$F631&lt;='2016 Overview'!$C$11),'2016 Overview'!$A$11,IF(AND($F631&gt;='2016 Overview'!$B$10,$F631&lt;='2016 Overview'!$C$10),'2016 Overview'!$A$10,IF(AND($F631&gt;='2016 Overview'!$B$9,$F631&lt;='2016 Overview'!$C$9),'2016 Overview'!$A$9,IF(AND($F631&gt;='2016 Overview'!$B$8,$F631&lt;='2016 Overview'!$C$8),'2016 Overview'!$A$7,IF(AND($F631&gt;='2016 Overview'!$B$7,$F631&lt;='2016 Overview'!$C$7),'2016 Overview'!$A$7,IF(AND($F631&gt;='2016 Overview'!$B$6,$F631&lt;='2016 Overview'!$C$6),'2016 Overview'!$A$6,IF(AND($F631&gt;='2016 Overview'!$B$5,$F631&lt;='2016 Overview'!$C$5),'2016 Overview'!$A$5,))))))))))))))</f>
        <v>L</v>
      </c>
      <c r="C631" s="35" t="s">
        <v>148</v>
      </c>
      <c r="D631" s="26"/>
      <c r="E631" s="35" t="s">
        <v>146</v>
      </c>
      <c r="F631" s="27">
        <v>42500</v>
      </c>
      <c r="G631" s="36">
        <f>H631/F631</f>
        <v>0.33333317647058824</v>
      </c>
      <c r="H631" s="27">
        <v>14166.66</v>
      </c>
      <c r="I631" s="27"/>
      <c r="J631" s="27">
        <v>-4166.66</v>
      </c>
      <c r="K631" s="27">
        <f>SUM(H631-J631)</f>
        <v>18333.32</v>
      </c>
      <c r="L631" s="28">
        <v>41549</v>
      </c>
      <c r="M631" s="28">
        <v>42593</v>
      </c>
      <c r="N631" s="37">
        <f>M631-L631</f>
        <v>1044</v>
      </c>
      <c r="O631" s="38">
        <f>K631/N631</f>
        <v>17.56065134099617</v>
      </c>
    </row>
    <row r="632" spans="1:15" x14ac:dyDescent="0.25">
      <c r="A632" s="35">
        <v>2016</v>
      </c>
      <c r="B632" s="26" t="str">
        <f>IF(AND($F632&gt;='2016 Overview'!$B$18,$F632&lt;='2016 Overview'!$C$18),'2016 Overview'!$A$18,IF(AND($F632&gt;='2016 Overview'!$B$17,$F632&lt;='2016 Overview'!$C$17),'2016 Overview'!$A$17, IF(AND($F632&gt;='2016 Overview'!$B$16,$F632&lt;='2016 Overview'!$C$16),'2016 Overview'!$A$16, IF(AND($F632&gt;='2016 Overview'!$B$15,$F632&lt;='2016 Overview'!$C$15),'2016 Overview'!$A$15, IF(AND($F632&gt;='2016 Overview'!$B$14,$F632&lt;='2016 Overview'!$C$14),'2016 Overview'!$A$14, IF(AND($F632&gt;='2016 Overview'!$B$13,$F632&lt;='2016 Overview'!$C$13),'2016 Overview'!$A$13, IF(AND($F632&gt;='2016 Overview'!$B$12,$F632&lt;='2016 Overview'!$C$12),'2016 Overview'!$A$12,IF(AND($F632&gt;='2016 Overview'!$B$11,$F632&lt;='2016 Overview'!$C$11),'2016 Overview'!$A$11,IF(AND($F632&gt;='2016 Overview'!$B$10,$F632&lt;='2016 Overview'!$C$10),'2016 Overview'!$A$10,IF(AND($F632&gt;='2016 Overview'!$B$9,$F632&lt;='2016 Overview'!$C$9),'2016 Overview'!$A$9,IF(AND($F632&gt;='2016 Overview'!$B$8,$F632&lt;='2016 Overview'!$C$8),'2016 Overview'!$A$7,IF(AND($F632&gt;='2016 Overview'!$B$7,$F632&lt;='2016 Overview'!$C$7),'2016 Overview'!$A$7,IF(AND($F632&gt;='2016 Overview'!$B$6,$F632&lt;='2016 Overview'!$C$6),'2016 Overview'!$A$6,IF(AND($F632&gt;='2016 Overview'!$B$5,$F632&lt;='2016 Overview'!$C$5),'2016 Overview'!$A$5,))))))))))))))</f>
        <v>M</v>
      </c>
      <c r="C632" s="35" t="s">
        <v>148</v>
      </c>
      <c r="D632" s="51" t="s">
        <v>38</v>
      </c>
      <c r="E632" s="35" t="s">
        <v>146</v>
      </c>
      <c r="F632" s="27">
        <f>H632*3</f>
        <v>22500</v>
      </c>
      <c r="G632" s="36">
        <f>H632/F632</f>
        <v>0.33333333333333331</v>
      </c>
      <c r="H632" s="27">
        <f>I632+K632</f>
        <v>7500</v>
      </c>
      <c r="I632" s="27">
        <f>K632*2</f>
        <v>5000</v>
      </c>
      <c r="J632" s="27"/>
      <c r="K632" s="27">
        <v>2500</v>
      </c>
      <c r="L632" s="28" t="s">
        <v>138</v>
      </c>
      <c r="M632" s="28" t="s">
        <v>128</v>
      </c>
      <c r="N632" s="37">
        <f>M632-L632</f>
        <v>214</v>
      </c>
      <c r="O632" s="38">
        <f>K632/N632</f>
        <v>11.682242990654206</v>
      </c>
    </row>
    <row r="633" spans="1:15" x14ac:dyDescent="0.25">
      <c r="A633" s="35">
        <v>2016</v>
      </c>
      <c r="B633" s="26" t="str">
        <f>IF(AND($F633&gt;='2016 Overview'!$B$18,$F633&lt;='2016 Overview'!$C$18),'2016 Overview'!$A$18,IF(AND($F633&gt;='2016 Overview'!$B$17,$F633&lt;='2016 Overview'!$C$17),'2016 Overview'!$A$17, IF(AND($F633&gt;='2016 Overview'!$B$16,$F633&lt;='2016 Overview'!$C$16),'2016 Overview'!$A$16, IF(AND($F633&gt;='2016 Overview'!$B$15,$F633&lt;='2016 Overview'!$C$15),'2016 Overview'!$A$15, IF(AND($F633&gt;='2016 Overview'!$B$14,$F633&lt;='2016 Overview'!$C$14),'2016 Overview'!$A$14, IF(AND($F633&gt;='2016 Overview'!$B$13,$F633&lt;='2016 Overview'!$C$13),'2016 Overview'!$A$13, IF(AND($F633&gt;='2016 Overview'!$B$12,$F633&lt;='2016 Overview'!$C$12),'2016 Overview'!$A$12,IF(AND($F633&gt;='2016 Overview'!$B$11,$F633&lt;='2016 Overview'!$C$11),'2016 Overview'!$A$11,IF(AND($F633&gt;='2016 Overview'!$B$10,$F633&lt;='2016 Overview'!$C$10),'2016 Overview'!$A$10,IF(AND($F633&gt;='2016 Overview'!$B$9,$F633&lt;='2016 Overview'!$C$9),'2016 Overview'!$A$9,IF(AND($F633&gt;='2016 Overview'!$B$8,$F633&lt;='2016 Overview'!$C$8),'2016 Overview'!$A$7,IF(AND($F633&gt;='2016 Overview'!$B$7,$F633&lt;='2016 Overview'!$C$7),'2016 Overview'!$A$7,IF(AND($F633&gt;='2016 Overview'!$B$6,$F633&lt;='2016 Overview'!$C$6),'2016 Overview'!$A$6,IF(AND($F633&gt;='2016 Overview'!$B$5,$F633&lt;='2016 Overview'!$C$5),'2016 Overview'!$A$5,))))))))))))))</f>
        <v>M</v>
      </c>
      <c r="C633" s="35" t="s">
        <v>148</v>
      </c>
      <c r="D633" s="51" t="s">
        <v>38</v>
      </c>
      <c r="E633" s="35" t="s">
        <v>146</v>
      </c>
      <c r="F633" s="27">
        <f>H633*3</f>
        <v>12999.96</v>
      </c>
      <c r="G633" s="36">
        <f>H633/F633</f>
        <v>0.33333333333333331</v>
      </c>
      <c r="H633" s="27">
        <f>I633+K633</f>
        <v>4333.32</v>
      </c>
      <c r="I633" s="27">
        <f>K633*2</f>
        <v>2888.88</v>
      </c>
      <c r="J633" s="27"/>
      <c r="K633" s="27">
        <v>1444.44</v>
      </c>
      <c r="L633" s="28" t="s">
        <v>127</v>
      </c>
      <c r="M633" s="28" t="s">
        <v>128</v>
      </c>
      <c r="N633" s="37">
        <f>M633-L633</f>
        <v>550</v>
      </c>
      <c r="O633" s="38">
        <f>K633/N633</f>
        <v>2.6262545454545454</v>
      </c>
    </row>
    <row r="634" spans="1:15" x14ac:dyDescent="0.25">
      <c r="A634" s="35">
        <v>2016</v>
      </c>
      <c r="B634" s="26" t="str">
        <f>IF(AND($F634&gt;='2016 Overview'!$B$18,$F634&lt;='2016 Overview'!$C$18),'2016 Overview'!$A$18,IF(AND($F634&gt;='2016 Overview'!$B$17,$F634&lt;='2016 Overview'!$C$17),'2016 Overview'!$A$17, IF(AND($F634&gt;='2016 Overview'!$B$16,$F634&lt;='2016 Overview'!$C$16),'2016 Overview'!$A$16, IF(AND($F634&gt;='2016 Overview'!$B$15,$F634&lt;='2016 Overview'!$C$15),'2016 Overview'!$A$15, IF(AND($F634&gt;='2016 Overview'!$B$14,$F634&lt;='2016 Overview'!$C$14),'2016 Overview'!$A$14, IF(AND($F634&gt;='2016 Overview'!$B$13,$F634&lt;='2016 Overview'!$C$13),'2016 Overview'!$A$13, IF(AND($F634&gt;='2016 Overview'!$B$12,$F634&lt;='2016 Overview'!$C$12),'2016 Overview'!$A$12,IF(AND($F634&gt;='2016 Overview'!$B$11,$F634&lt;='2016 Overview'!$C$11),'2016 Overview'!$A$11,IF(AND($F634&gt;='2016 Overview'!$B$10,$F634&lt;='2016 Overview'!$C$10),'2016 Overview'!$A$10,IF(AND($F634&gt;='2016 Overview'!$B$9,$F634&lt;='2016 Overview'!$C$9),'2016 Overview'!$A$9,IF(AND($F634&gt;='2016 Overview'!$B$8,$F634&lt;='2016 Overview'!$C$8),'2016 Overview'!$A$7,IF(AND($F634&gt;='2016 Overview'!$B$7,$F634&lt;='2016 Overview'!$C$7),'2016 Overview'!$A$7,IF(AND($F634&gt;='2016 Overview'!$B$6,$F634&lt;='2016 Overview'!$C$6),'2016 Overview'!$A$6,IF(AND($F634&gt;='2016 Overview'!$B$5,$F634&lt;='2016 Overview'!$C$5),'2016 Overview'!$A$5,))))))))))))))</f>
        <v>L</v>
      </c>
      <c r="C634" s="35" t="s">
        <v>148</v>
      </c>
      <c r="D634" s="26"/>
      <c r="E634" s="35" t="s">
        <v>146</v>
      </c>
      <c r="F634" s="27">
        <v>29732.28</v>
      </c>
      <c r="G634" s="36">
        <f>H634/F634</f>
        <v>0.33333333333333337</v>
      </c>
      <c r="H634" s="27">
        <v>9910.76</v>
      </c>
      <c r="I634" s="27"/>
      <c r="J634" s="27">
        <v>0</v>
      </c>
      <c r="K634" s="27">
        <f>SUM(H634-J634)</f>
        <v>9910.76</v>
      </c>
      <c r="L634" s="28">
        <v>42018</v>
      </c>
      <c r="M634" s="28">
        <v>42600</v>
      </c>
      <c r="N634" s="37">
        <f>M634-L634</f>
        <v>582</v>
      </c>
      <c r="O634" s="38">
        <f>K634/N634</f>
        <v>17.028797250859107</v>
      </c>
    </row>
    <row r="635" spans="1:15" x14ac:dyDescent="0.25">
      <c r="A635" s="35">
        <v>2016</v>
      </c>
      <c r="B635" s="26">
        <f>IF(AND($F635&gt;='2016 Overview'!$B$18,$F635&lt;='2016 Overview'!$C$18),'2016 Overview'!$A$18,IF(AND($F635&gt;='2016 Overview'!$B$17,$F635&lt;='2016 Overview'!$C$17),'2016 Overview'!$A$17, IF(AND($F635&gt;='2016 Overview'!$B$16,$F635&lt;='2016 Overview'!$C$16),'2016 Overview'!$A$16, IF(AND($F635&gt;='2016 Overview'!$B$15,$F635&lt;='2016 Overview'!$C$15),'2016 Overview'!$A$15, IF(AND($F635&gt;='2016 Overview'!$B$14,$F635&lt;='2016 Overview'!$C$14),'2016 Overview'!$A$14, IF(AND($F635&gt;='2016 Overview'!$B$13,$F635&lt;='2016 Overview'!$C$13),'2016 Overview'!$A$13, IF(AND($F635&gt;='2016 Overview'!$B$12,$F635&lt;='2016 Overview'!$C$12),'2016 Overview'!$A$12,IF(AND($F635&gt;='2016 Overview'!$B$11,$F635&lt;='2016 Overview'!$C$11),'2016 Overview'!$A$11,IF(AND($F635&gt;='2016 Overview'!$B$10,$F635&lt;='2016 Overview'!$C$10),'2016 Overview'!$A$10,IF(AND($F635&gt;='2016 Overview'!$B$9,$F635&lt;='2016 Overview'!$C$9),'2016 Overview'!$A$9,IF(AND($F635&gt;='2016 Overview'!$B$8,$F635&lt;='2016 Overview'!$C$8),'2016 Overview'!$A$7,IF(AND($F635&gt;='2016 Overview'!$B$7,$F635&lt;='2016 Overview'!$C$7),'2016 Overview'!$A$7,IF(AND($F635&gt;='2016 Overview'!$B$6,$F635&lt;='2016 Overview'!$C$6),'2016 Overview'!$A$6,IF(AND($F635&gt;='2016 Overview'!$B$5,$F635&lt;='2016 Overview'!$C$5),'2016 Overview'!$A$5,))))))))))))))</f>
        <v>0</v>
      </c>
      <c r="C635" s="35" t="s">
        <v>148</v>
      </c>
      <c r="D635" s="51" t="s">
        <v>38</v>
      </c>
      <c r="E635" s="35" t="s">
        <v>146</v>
      </c>
      <c r="F635" s="27">
        <f>H635*3</f>
        <v>9999.99</v>
      </c>
      <c r="G635" s="36">
        <f>H635/F635</f>
        <v>0.33333333333333331</v>
      </c>
      <c r="H635" s="27">
        <f>I635+K635</f>
        <v>3333.33</v>
      </c>
      <c r="I635" s="27">
        <f>K635*2</f>
        <v>2222.2199999999998</v>
      </c>
      <c r="J635" s="27"/>
      <c r="K635" s="27">
        <v>1111.1099999999999</v>
      </c>
      <c r="L635" s="28" t="s">
        <v>125</v>
      </c>
      <c r="M635" s="28" t="s">
        <v>126</v>
      </c>
      <c r="N635" s="37">
        <f>M635-L635</f>
        <v>577</v>
      </c>
      <c r="O635" s="38">
        <f>K635/N635</f>
        <v>1.9256672443674174</v>
      </c>
    </row>
    <row r="636" spans="1:15" x14ac:dyDescent="0.25">
      <c r="A636" s="35">
        <v>2016</v>
      </c>
      <c r="B636" s="26" t="str">
        <f>IF(AND($F636&gt;='2016 Overview'!$B$18,$F636&lt;='2016 Overview'!$C$18),'2016 Overview'!$A$18,IF(AND($F636&gt;='2016 Overview'!$B$17,$F636&lt;='2016 Overview'!$C$17),'2016 Overview'!$A$17, IF(AND($F636&gt;='2016 Overview'!$B$16,$F636&lt;='2016 Overview'!$C$16),'2016 Overview'!$A$16, IF(AND($F636&gt;='2016 Overview'!$B$15,$F636&lt;='2016 Overview'!$C$15),'2016 Overview'!$A$15, IF(AND($F636&gt;='2016 Overview'!$B$14,$F636&lt;='2016 Overview'!$C$14),'2016 Overview'!$A$14, IF(AND($F636&gt;='2016 Overview'!$B$13,$F636&lt;='2016 Overview'!$C$13),'2016 Overview'!$A$13, IF(AND($F636&gt;='2016 Overview'!$B$12,$F636&lt;='2016 Overview'!$C$12),'2016 Overview'!$A$12,IF(AND($F636&gt;='2016 Overview'!$B$11,$F636&lt;='2016 Overview'!$C$11),'2016 Overview'!$A$11,IF(AND($F636&gt;='2016 Overview'!$B$10,$F636&lt;='2016 Overview'!$C$10),'2016 Overview'!$A$10,IF(AND($F636&gt;='2016 Overview'!$B$9,$F636&lt;='2016 Overview'!$C$9),'2016 Overview'!$A$9,IF(AND($F636&gt;='2016 Overview'!$B$8,$F636&lt;='2016 Overview'!$C$8),'2016 Overview'!$A$7,IF(AND($F636&gt;='2016 Overview'!$B$7,$F636&lt;='2016 Overview'!$C$7),'2016 Overview'!$A$7,IF(AND($F636&gt;='2016 Overview'!$B$6,$F636&lt;='2016 Overview'!$C$6),'2016 Overview'!$A$6,IF(AND($F636&gt;='2016 Overview'!$B$5,$F636&lt;='2016 Overview'!$C$5),'2016 Overview'!$A$5,))))))))))))))</f>
        <v>G</v>
      </c>
      <c r="C636" s="35" t="s">
        <v>148</v>
      </c>
      <c r="D636" s="26"/>
      <c r="E636" s="35" t="s">
        <v>146</v>
      </c>
      <c r="F636" s="27">
        <v>260000</v>
      </c>
      <c r="G636" s="36">
        <f>H636/F636</f>
        <v>0.33333334615384613</v>
      </c>
      <c r="H636" s="27">
        <v>86666.67</v>
      </c>
      <c r="I636" s="27"/>
      <c r="J636" s="27">
        <v>-7500</v>
      </c>
      <c r="K636" s="27">
        <f>SUM(H636-J636)</f>
        <v>94166.67</v>
      </c>
      <c r="L636" s="28">
        <v>41968</v>
      </c>
      <c r="M636" s="28">
        <v>42606</v>
      </c>
      <c r="N636" s="37">
        <f>M636-L636</f>
        <v>638</v>
      </c>
      <c r="O636" s="38">
        <f>K636/N636</f>
        <v>147.59666144200628</v>
      </c>
    </row>
    <row r="637" spans="1:15" x14ac:dyDescent="0.25">
      <c r="A637" s="35">
        <v>2016</v>
      </c>
      <c r="B637" s="26" t="str">
        <f>IF(AND($F637&gt;='2016 Overview'!$B$18,$F637&lt;='2016 Overview'!$C$18),'2016 Overview'!$A$18,IF(AND($F637&gt;='2016 Overview'!$B$17,$F637&lt;='2016 Overview'!$C$17),'2016 Overview'!$A$17, IF(AND($F637&gt;='2016 Overview'!$B$16,$F637&lt;='2016 Overview'!$C$16),'2016 Overview'!$A$16, IF(AND($F637&gt;='2016 Overview'!$B$15,$F637&lt;='2016 Overview'!$C$15),'2016 Overview'!$A$15, IF(AND($F637&gt;='2016 Overview'!$B$14,$F637&lt;='2016 Overview'!$C$14),'2016 Overview'!$A$14, IF(AND($F637&gt;='2016 Overview'!$B$13,$F637&lt;='2016 Overview'!$C$13),'2016 Overview'!$A$13, IF(AND($F637&gt;='2016 Overview'!$B$12,$F637&lt;='2016 Overview'!$C$12),'2016 Overview'!$A$12,IF(AND($F637&gt;='2016 Overview'!$B$11,$F637&lt;='2016 Overview'!$C$11),'2016 Overview'!$A$11,IF(AND($F637&gt;='2016 Overview'!$B$10,$F637&lt;='2016 Overview'!$C$10),'2016 Overview'!$A$10,IF(AND($F637&gt;='2016 Overview'!$B$9,$F637&lt;='2016 Overview'!$C$9),'2016 Overview'!$A$9,IF(AND($F637&gt;='2016 Overview'!$B$8,$F637&lt;='2016 Overview'!$C$8),'2016 Overview'!$A$7,IF(AND($F637&gt;='2016 Overview'!$B$7,$F637&lt;='2016 Overview'!$C$7),'2016 Overview'!$A$7,IF(AND($F637&gt;='2016 Overview'!$B$6,$F637&lt;='2016 Overview'!$C$6),'2016 Overview'!$A$6,IF(AND($F637&gt;='2016 Overview'!$B$5,$F637&lt;='2016 Overview'!$C$5),'2016 Overview'!$A$5,))))))))))))))</f>
        <v>L</v>
      </c>
      <c r="C637" s="35" t="s">
        <v>148</v>
      </c>
      <c r="D637" s="26"/>
      <c r="E637" s="35" t="s">
        <v>146</v>
      </c>
      <c r="F637" s="27">
        <v>25000</v>
      </c>
      <c r="G637" s="36">
        <f>H637/F637</f>
        <v>0.3333332</v>
      </c>
      <c r="H637" s="27">
        <v>8333.33</v>
      </c>
      <c r="I637" s="27"/>
      <c r="J637" s="27">
        <v>0</v>
      </c>
      <c r="K637" s="27">
        <f>SUM(H637-J637)</f>
        <v>8333.33</v>
      </c>
      <c r="L637" s="28">
        <v>42422</v>
      </c>
      <c r="M637" s="28">
        <v>42608</v>
      </c>
      <c r="N637" s="37">
        <f>M637-L637</f>
        <v>186</v>
      </c>
      <c r="O637" s="38">
        <f>K637/N637</f>
        <v>44.802849462365593</v>
      </c>
    </row>
    <row r="638" spans="1:15" x14ac:dyDescent="0.25">
      <c r="A638" s="35">
        <v>2016</v>
      </c>
      <c r="B638" s="26" t="str">
        <f>IF(AND($F638&gt;='2016 Overview'!$B$18,$F638&lt;='2016 Overview'!$C$18),'2016 Overview'!$A$18,IF(AND($F638&gt;='2016 Overview'!$B$17,$F638&lt;='2016 Overview'!$C$17),'2016 Overview'!$A$17, IF(AND($F638&gt;='2016 Overview'!$B$16,$F638&lt;='2016 Overview'!$C$16),'2016 Overview'!$A$16, IF(AND($F638&gt;='2016 Overview'!$B$15,$F638&lt;='2016 Overview'!$C$15),'2016 Overview'!$A$15, IF(AND($F638&gt;='2016 Overview'!$B$14,$F638&lt;='2016 Overview'!$C$14),'2016 Overview'!$A$14, IF(AND($F638&gt;='2016 Overview'!$B$13,$F638&lt;='2016 Overview'!$C$13),'2016 Overview'!$A$13, IF(AND($F638&gt;='2016 Overview'!$B$12,$F638&lt;='2016 Overview'!$C$12),'2016 Overview'!$A$12,IF(AND($F638&gt;='2016 Overview'!$B$11,$F638&lt;='2016 Overview'!$C$11),'2016 Overview'!$A$11,IF(AND($F638&gt;='2016 Overview'!$B$10,$F638&lt;='2016 Overview'!$C$10),'2016 Overview'!$A$10,IF(AND($F638&gt;='2016 Overview'!$B$9,$F638&lt;='2016 Overview'!$C$9),'2016 Overview'!$A$9,IF(AND($F638&gt;='2016 Overview'!$B$8,$F638&lt;='2016 Overview'!$C$8),'2016 Overview'!$A$7,IF(AND($F638&gt;='2016 Overview'!$B$7,$F638&lt;='2016 Overview'!$C$7),'2016 Overview'!$A$7,IF(AND($F638&gt;='2016 Overview'!$B$6,$F638&lt;='2016 Overview'!$C$6),'2016 Overview'!$A$6,IF(AND($F638&gt;='2016 Overview'!$B$5,$F638&lt;='2016 Overview'!$C$5),'2016 Overview'!$A$5,))))))))))))))</f>
        <v>N</v>
      </c>
      <c r="C638" s="35" t="s">
        <v>148</v>
      </c>
      <c r="D638" s="51" t="s">
        <v>38</v>
      </c>
      <c r="E638" s="35" t="s">
        <v>146</v>
      </c>
      <c r="F638" s="27">
        <f>H638*3</f>
        <v>8399.9700000000012</v>
      </c>
      <c r="G638" s="36">
        <f>H638/F638</f>
        <v>0.33333333333333331</v>
      </c>
      <c r="H638" s="27">
        <f>I638+K638</f>
        <v>2799.9900000000002</v>
      </c>
      <c r="I638" s="27">
        <f>K638*2</f>
        <v>1866.66</v>
      </c>
      <c r="J638" s="27"/>
      <c r="K638" s="27">
        <v>933.33</v>
      </c>
      <c r="L638" s="28" t="s">
        <v>77</v>
      </c>
      <c r="M638" s="28" t="s">
        <v>102</v>
      </c>
      <c r="N638" s="37">
        <f>M638-L638</f>
        <v>45</v>
      </c>
      <c r="O638" s="38">
        <f>K638/N638</f>
        <v>20.740666666666666</v>
      </c>
    </row>
    <row r="639" spans="1:15" x14ac:dyDescent="0.25">
      <c r="A639" s="35">
        <v>2016</v>
      </c>
      <c r="B639" s="26">
        <f>IF(AND($F639&gt;='2016 Overview'!$B$18,$F639&lt;='2016 Overview'!$C$18),'2016 Overview'!$A$18,IF(AND($F639&gt;='2016 Overview'!$B$17,$F639&lt;='2016 Overview'!$C$17),'2016 Overview'!$A$17, IF(AND($F639&gt;='2016 Overview'!$B$16,$F639&lt;='2016 Overview'!$C$16),'2016 Overview'!$A$16, IF(AND($F639&gt;='2016 Overview'!$B$15,$F639&lt;='2016 Overview'!$C$15),'2016 Overview'!$A$15, IF(AND($F639&gt;='2016 Overview'!$B$14,$F639&lt;='2016 Overview'!$C$14),'2016 Overview'!$A$14, IF(AND($F639&gt;='2016 Overview'!$B$13,$F639&lt;='2016 Overview'!$C$13),'2016 Overview'!$A$13, IF(AND($F639&gt;='2016 Overview'!$B$12,$F639&lt;='2016 Overview'!$C$12),'2016 Overview'!$A$12,IF(AND($F639&gt;='2016 Overview'!$B$11,$F639&lt;='2016 Overview'!$C$11),'2016 Overview'!$A$11,IF(AND($F639&gt;='2016 Overview'!$B$10,$F639&lt;='2016 Overview'!$C$10),'2016 Overview'!$A$10,IF(AND($F639&gt;='2016 Overview'!$B$9,$F639&lt;='2016 Overview'!$C$9),'2016 Overview'!$A$9,IF(AND($F639&gt;='2016 Overview'!$B$8,$F639&lt;='2016 Overview'!$C$8),'2016 Overview'!$A$7,IF(AND($F639&gt;='2016 Overview'!$B$7,$F639&lt;='2016 Overview'!$C$7),'2016 Overview'!$A$7,IF(AND($F639&gt;='2016 Overview'!$B$6,$F639&lt;='2016 Overview'!$C$6),'2016 Overview'!$A$6,IF(AND($F639&gt;='2016 Overview'!$B$5,$F639&lt;='2016 Overview'!$C$5),'2016 Overview'!$A$5,))))))))))))))</f>
        <v>0</v>
      </c>
      <c r="C639" s="35" t="s">
        <v>148</v>
      </c>
      <c r="D639" s="26"/>
      <c r="E639" s="35" t="s">
        <v>146</v>
      </c>
      <c r="F639" s="27">
        <v>63500</v>
      </c>
      <c r="G639" s="36">
        <f>H639/F639</f>
        <v>0.33333322834645668</v>
      </c>
      <c r="H639" s="27">
        <v>21166.66</v>
      </c>
      <c r="I639" s="27"/>
      <c r="J639" s="27">
        <v>0</v>
      </c>
      <c r="K639" s="27">
        <f>SUM(H639-J639)</f>
        <v>21166.66</v>
      </c>
      <c r="L639" s="28">
        <v>42297</v>
      </c>
      <c r="M639" s="28">
        <v>42612</v>
      </c>
      <c r="N639" s="37">
        <f>M639-L639</f>
        <v>315</v>
      </c>
      <c r="O639" s="38">
        <f>K639/N639</f>
        <v>67.195746031746026</v>
      </c>
    </row>
    <row r="640" spans="1:15" x14ac:dyDescent="0.25">
      <c r="A640" s="35">
        <v>2016</v>
      </c>
      <c r="B640" s="26">
        <f>IF(AND($F640&gt;='2016 Overview'!$B$18,$F640&lt;='2016 Overview'!$C$18),'2016 Overview'!$A$18,IF(AND($F640&gt;='2016 Overview'!$B$17,$F640&lt;='2016 Overview'!$C$17),'2016 Overview'!$A$17, IF(AND($F640&gt;='2016 Overview'!$B$16,$F640&lt;='2016 Overview'!$C$16),'2016 Overview'!$A$16, IF(AND($F640&gt;='2016 Overview'!$B$15,$F640&lt;='2016 Overview'!$C$15),'2016 Overview'!$A$15, IF(AND($F640&gt;='2016 Overview'!$B$14,$F640&lt;='2016 Overview'!$C$14),'2016 Overview'!$A$14, IF(AND($F640&gt;='2016 Overview'!$B$13,$F640&lt;='2016 Overview'!$C$13),'2016 Overview'!$A$13, IF(AND($F640&gt;='2016 Overview'!$B$12,$F640&lt;='2016 Overview'!$C$12),'2016 Overview'!$A$12,IF(AND($F640&gt;='2016 Overview'!$B$11,$F640&lt;='2016 Overview'!$C$11),'2016 Overview'!$A$11,IF(AND($F640&gt;='2016 Overview'!$B$10,$F640&lt;='2016 Overview'!$C$10),'2016 Overview'!$A$10,IF(AND($F640&gt;='2016 Overview'!$B$9,$F640&lt;='2016 Overview'!$C$9),'2016 Overview'!$A$9,IF(AND($F640&gt;='2016 Overview'!$B$8,$F640&lt;='2016 Overview'!$C$8),'2016 Overview'!$A$7,IF(AND($F640&gt;='2016 Overview'!$B$7,$F640&lt;='2016 Overview'!$C$7),'2016 Overview'!$A$7,IF(AND($F640&gt;='2016 Overview'!$B$6,$F640&lt;='2016 Overview'!$C$6),'2016 Overview'!$A$6,IF(AND($F640&gt;='2016 Overview'!$B$5,$F640&lt;='2016 Overview'!$C$5),'2016 Overview'!$A$5,))))))))))))))</f>
        <v>0</v>
      </c>
      <c r="C640" s="35" t="s">
        <v>148</v>
      </c>
      <c r="D640" s="26"/>
      <c r="E640" s="35" t="s">
        <v>146</v>
      </c>
      <c r="F640" s="27">
        <v>58250</v>
      </c>
      <c r="G640" s="36">
        <f>H640/F640</f>
        <v>0.33333321888412015</v>
      </c>
      <c r="H640" s="27">
        <v>19416.66</v>
      </c>
      <c r="I640" s="27"/>
      <c r="J640" s="27">
        <v>-3416.66</v>
      </c>
      <c r="K640" s="27">
        <f>SUM(H640-J640)</f>
        <v>22833.32</v>
      </c>
      <c r="L640" s="28">
        <v>41771</v>
      </c>
      <c r="M640" s="28">
        <v>42612</v>
      </c>
      <c r="N640" s="37">
        <f>M640-L640</f>
        <v>841</v>
      </c>
      <c r="O640" s="38">
        <f>K640/N640</f>
        <v>27.150202140309155</v>
      </c>
    </row>
    <row r="641" spans="1:15" x14ac:dyDescent="0.25">
      <c r="A641" s="35">
        <v>2016</v>
      </c>
      <c r="B641" s="26" t="str">
        <f>IF(AND($F641&gt;='2016 Overview'!$B$18,$F641&lt;='2016 Overview'!$C$18),'2016 Overview'!$A$18,IF(AND($F641&gt;='2016 Overview'!$B$17,$F641&lt;='2016 Overview'!$C$17),'2016 Overview'!$A$17, IF(AND($F641&gt;='2016 Overview'!$B$16,$F641&lt;='2016 Overview'!$C$16),'2016 Overview'!$A$16, IF(AND($F641&gt;='2016 Overview'!$B$15,$F641&lt;='2016 Overview'!$C$15),'2016 Overview'!$A$15, IF(AND($F641&gt;='2016 Overview'!$B$14,$F641&lt;='2016 Overview'!$C$14),'2016 Overview'!$A$14, IF(AND($F641&gt;='2016 Overview'!$B$13,$F641&lt;='2016 Overview'!$C$13),'2016 Overview'!$A$13, IF(AND($F641&gt;='2016 Overview'!$B$12,$F641&lt;='2016 Overview'!$C$12),'2016 Overview'!$A$12,IF(AND($F641&gt;='2016 Overview'!$B$11,$F641&lt;='2016 Overview'!$C$11),'2016 Overview'!$A$11,IF(AND($F641&gt;='2016 Overview'!$B$10,$F641&lt;='2016 Overview'!$C$10),'2016 Overview'!$A$10,IF(AND($F641&gt;='2016 Overview'!$B$9,$F641&lt;='2016 Overview'!$C$9),'2016 Overview'!$A$9,IF(AND($F641&gt;='2016 Overview'!$B$8,$F641&lt;='2016 Overview'!$C$8),'2016 Overview'!$A$7,IF(AND($F641&gt;='2016 Overview'!$B$7,$F641&lt;='2016 Overview'!$C$7),'2016 Overview'!$A$7,IF(AND($F641&gt;='2016 Overview'!$B$6,$F641&lt;='2016 Overview'!$C$6),'2016 Overview'!$A$6,IF(AND($F641&gt;='2016 Overview'!$B$5,$F641&lt;='2016 Overview'!$C$5),'2016 Overview'!$A$5,))))))))))))))</f>
        <v>J</v>
      </c>
      <c r="C641" s="35" t="s">
        <v>148</v>
      </c>
      <c r="D641" s="26"/>
      <c r="E641" s="35" t="s">
        <v>146</v>
      </c>
      <c r="F641" s="27">
        <v>75000</v>
      </c>
      <c r="G641" s="36">
        <f>H641/F641</f>
        <v>0.33333333333333331</v>
      </c>
      <c r="H641" s="27">
        <v>25000</v>
      </c>
      <c r="I641" s="27"/>
      <c r="J641" s="27">
        <v>-5000</v>
      </c>
      <c r="K641" s="27">
        <f>SUM(H641-J641)</f>
        <v>30000</v>
      </c>
      <c r="L641" s="28">
        <v>40998</v>
      </c>
      <c r="M641" s="28">
        <v>42615</v>
      </c>
      <c r="N641" s="37">
        <f>M641-L641</f>
        <v>1617</v>
      </c>
      <c r="O641" s="38">
        <f>K641/N641</f>
        <v>18.552875695732837</v>
      </c>
    </row>
    <row r="642" spans="1:15" x14ac:dyDescent="0.25">
      <c r="A642" s="35">
        <v>2016</v>
      </c>
      <c r="B642" s="26" t="str">
        <f>IF(AND($F642&gt;='2016 Overview'!$B$18,$F642&lt;='2016 Overview'!$C$18),'2016 Overview'!$A$18,IF(AND($F642&gt;='2016 Overview'!$B$17,$F642&lt;='2016 Overview'!$C$17),'2016 Overview'!$A$17, IF(AND($F642&gt;='2016 Overview'!$B$16,$F642&lt;='2016 Overview'!$C$16),'2016 Overview'!$A$16, IF(AND($F642&gt;='2016 Overview'!$B$15,$F642&lt;='2016 Overview'!$C$15),'2016 Overview'!$A$15, IF(AND($F642&gt;='2016 Overview'!$B$14,$F642&lt;='2016 Overview'!$C$14),'2016 Overview'!$A$14, IF(AND($F642&gt;='2016 Overview'!$B$13,$F642&lt;='2016 Overview'!$C$13),'2016 Overview'!$A$13, IF(AND($F642&gt;='2016 Overview'!$B$12,$F642&lt;='2016 Overview'!$C$12),'2016 Overview'!$A$12,IF(AND($F642&gt;='2016 Overview'!$B$11,$F642&lt;='2016 Overview'!$C$11),'2016 Overview'!$A$11,IF(AND($F642&gt;='2016 Overview'!$B$10,$F642&lt;='2016 Overview'!$C$10),'2016 Overview'!$A$10,IF(AND($F642&gt;='2016 Overview'!$B$9,$F642&lt;='2016 Overview'!$C$9),'2016 Overview'!$A$9,IF(AND($F642&gt;='2016 Overview'!$B$8,$F642&lt;='2016 Overview'!$C$8),'2016 Overview'!$A$7,IF(AND($F642&gt;='2016 Overview'!$B$7,$F642&lt;='2016 Overview'!$C$7),'2016 Overview'!$A$7,IF(AND($F642&gt;='2016 Overview'!$B$6,$F642&lt;='2016 Overview'!$C$6),'2016 Overview'!$A$6,IF(AND($F642&gt;='2016 Overview'!$B$5,$F642&lt;='2016 Overview'!$C$5),'2016 Overview'!$A$5,))))))))))))))</f>
        <v>I</v>
      </c>
      <c r="C642" s="35" t="s">
        <v>148</v>
      </c>
      <c r="D642" s="26"/>
      <c r="E642" s="35" t="s">
        <v>146</v>
      </c>
      <c r="F642" s="27">
        <v>100000</v>
      </c>
      <c r="G642" s="36">
        <f>H642/F642</f>
        <v>0.3333333</v>
      </c>
      <c r="H642" s="27">
        <v>33333.33</v>
      </c>
      <c r="I642" s="27"/>
      <c r="J642" s="27">
        <v>0</v>
      </c>
      <c r="K642" s="27">
        <f>SUM(H642-J642)</f>
        <v>33333.33</v>
      </c>
      <c r="L642" s="28">
        <v>42037</v>
      </c>
      <c r="M642" s="28">
        <v>42619</v>
      </c>
      <c r="N642" s="37">
        <f>M642-L642</f>
        <v>582</v>
      </c>
      <c r="O642" s="38">
        <f>K642/N642</f>
        <v>57.273762886597943</v>
      </c>
    </row>
    <row r="643" spans="1:15" x14ac:dyDescent="0.25">
      <c r="A643" s="35">
        <v>2016</v>
      </c>
      <c r="B643" s="26" t="str">
        <f>IF(AND($F643&gt;='2016 Overview'!$B$18,$F643&lt;='2016 Overview'!$C$18),'2016 Overview'!$A$18,IF(AND($F643&gt;='2016 Overview'!$B$17,$F643&lt;='2016 Overview'!$C$17),'2016 Overview'!$A$17, IF(AND($F643&gt;='2016 Overview'!$B$16,$F643&lt;='2016 Overview'!$C$16),'2016 Overview'!$A$16, IF(AND($F643&gt;='2016 Overview'!$B$15,$F643&lt;='2016 Overview'!$C$15),'2016 Overview'!$A$15, IF(AND($F643&gt;='2016 Overview'!$B$14,$F643&lt;='2016 Overview'!$C$14),'2016 Overview'!$A$14, IF(AND($F643&gt;='2016 Overview'!$B$13,$F643&lt;='2016 Overview'!$C$13),'2016 Overview'!$A$13, IF(AND($F643&gt;='2016 Overview'!$B$12,$F643&lt;='2016 Overview'!$C$12),'2016 Overview'!$A$12,IF(AND($F643&gt;='2016 Overview'!$B$11,$F643&lt;='2016 Overview'!$C$11),'2016 Overview'!$A$11,IF(AND($F643&gt;='2016 Overview'!$B$10,$F643&lt;='2016 Overview'!$C$10),'2016 Overview'!$A$10,IF(AND($F643&gt;='2016 Overview'!$B$9,$F643&lt;='2016 Overview'!$C$9),'2016 Overview'!$A$9,IF(AND($F643&gt;='2016 Overview'!$B$8,$F643&lt;='2016 Overview'!$C$8),'2016 Overview'!$A$7,IF(AND($F643&gt;='2016 Overview'!$B$7,$F643&lt;='2016 Overview'!$C$7),'2016 Overview'!$A$7,IF(AND($F643&gt;='2016 Overview'!$B$6,$F643&lt;='2016 Overview'!$C$6),'2016 Overview'!$A$6,IF(AND($F643&gt;='2016 Overview'!$B$5,$F643&lt;='2016 Overview'!$C$5),'2016 Overview'!$A$5,))))))))))))))</f>
        <v>J</v>
      </c>
      <c r="C643" s="35" t="s">
        <v>148</v>
      </c>
      <c r="D643" s="26"/>
      <c r="E643" s="35" t="s">
        <v>146</v>
      </c>
      <c r="F643" s="27">
        <v>92500</v>
      </c>
      <c r="G643" s="36">
        <f>H643/F643</f>
        <v>0.33333329729729733</v>
      </c>
      <c r="H643" s="27">
        <v>30833.33</v>
      </c>
      <c r="I643" s="27"/>
      <c r="J643" s="27">
        <v>0</v>
      </c>
      <c r="K643" s="27">
        <f>SUM(H643-J643)</f>
        <v>30833.33</v>
      </c>
      <c r="L643" s="28">
        <v>42338</v>
      </c>
      <c r="M643" s="28">
        <v>42621</v>
      </c>
      <c r="N643" s="37">
        <f>M643-L643</f>
        <v>283</v>
      </c>
      <c r="O643" s="38">
        <f>K643/N643</f>
        <v>108.95169611307421</v>
      </c>
    </row>
    <row r="644" spans="1:15" x14ac:dyDescent="0.25">
      <c r="A644" s="35">
        <v>2016</v>
      </c>
      <c r="B644" s="26" t="str">
        <f>IF(AND($F644&gt;='2016 Overview'!$B$18,$F644&lt;='2016 Overview'!$C$18),'2016 Overview'!$A$18,IF(AND($F644&gt;='2016 Overview'!$B$17,$F644&lt;='2016 Overview'!$C$17),'2016 Overview'!$A$17, IF(AND($F644&gt;='2016 Overview'!$B$16,$F644&lt;='2016 Overview'!$C$16),'2016 Overview'!$A$16, IF(AND($F644&gt;='2016 Overview'!$B$15,$F644&lt;='2016 Overview'!$C$15),'2016 Overview'!$A$15, IF(AND($F644&gt;='2016 Overview'!$B$14,$F644&lt;='2016 Overview'!$C$14),'2016 Overview'!$A$14, IF(AND($F644&gt;='2016 Overview'!$B$13,$F644&lt;='2016 Overview'!$C$13),'2016 Overview'!$A$13, IF(AND($F644&gt;='2016 Overview'!$B$12,$F644&lt;='2016 Overview'!$C$12),'2016 Overview'!$A$12,IF(AND($F644&gt;='2016 Overview'!$B$11,$F644&lt;='2016 Overview'!$C$11),'2016 Overview'!$A$11,IF(AND($F644&gt;='2016 Overview'!$B$10,$F644&lt;='2016 Overview'!$C$10),'2016 Overview'!$A$10,IF(AND($F644&gt;='2016 Overview'!$B$9,$F644&lt;='2016 Overview'!$C$9),'2016 Overview'!$A$9,IF(AND($F644&gt;='2016 Overview'!$B$8,$F644&lt;='2016 Overview'!$C$8),'2016 Overview'!$A$7,IF(AND($F644&gt;='2016 Overview'!$B$7,$F644&lt;='2016 Overview'!$C$7),'2016 Overview'!$A$7,IF(AND($F644&gt;='2016 Overview'!$B$6,$F644&lt;='2016 Overview'!$C$6),'2016 Overview'!$A$6,IF(AND($F644&gt;='2016 Overview'!$B$5,$F644&lt;='2016 Overview'!$C$5),'2016 Overview'!$A$5,))))))))))))))</f>
        <v>I</v>
      </c>
      <c r="C644" s="35" t="s">
        <v>148</v>
      </c>
      <c r="D644" s="26"/>
      <c r="E644" s="35" t="s">
        <v>146</v>
      </c>
      <c r="F644" s="27">
        <v>120000</v>
      </c>
      <c r="G644" s="36">
        <f>H644/F644</f>
        <v>0.33333333333333331</v>
      </c>
      <c r="H644" s="27">
        <v>40000</v>
      </c>
      <c r="I644" s="27"/>
      <c r="J644" s="27">
        <v>0</v>
      </c>
      <c r="K644" s="27">
        <f>SUM(H644-J644)</f>
        <v>40000</v>
      </c>
      <c r="L644" s="28">
        <v>42132</v>
      </c>
      <c r="M644" s="28">
        <v>42625</v>
      </c>
      <c r="N644" s="37">
        <f>M644-L644</f>
        <v>493</v>
      </c>
      <c r="O644" s="38">
        <f>K644/N644</f>
        <v>81.135902636916839</v>
      </c>
    </row>
    <row r="645" spans="1:15" x14ac:dyDescent="0.25">
      <c r="A645" s="35">
        <v>2016</v>
      </c>
      <c r="B645" s="26">
        <f>IF(AND($F645&gt;='2016 Overview'!$B$18,$F645&lt;='2016 Overview'!$C$18),'2016 Overview'!$A$18,IF(AND($F645&gt;='2016 Overview'!$B$17,$F645&lt;='2016 Overview'!$C$17),'2016 Overview'!$A$17, IF(AND($F645&gt;='2016 Overview'!$B$16,$F645&lt;='2016 Overview'!$C$16),'2016 Overview'!$A$16, IF(AND($F645&gt;='2016 Overview'!$B$15,$F645&lt;='2016 Overview'!$C$15),'2016 Overview'!$A$15, IF(AND($F645&gt;='2016 Overview'!$B$14,$F645&lt;='2016 Overview'!$C$14),'2016 Overview'!$A$14, IF(AND($F645&gt;='2016 Overview'!$B$13,$F645&lt;='2016 Overview'!$C$13),'2016 Overview'!$A$13, IF(AND($F645&gt;='2016 Overview'!$B$12,$F645&lt;='2016 Overview'!$C$12),'2016 Overview'!$A$12,IF(AND($F645&gt;='2016 Overview'!$B$11,$F645&lt;='2016 Overview'!$C$11),'2016 Overview'!$A$11,IF(AND($F645&gt;='2016 Overview'!$B$10,$F645&lt;='2016 Overview'!$C$10),'2016 Overview'!$A$10,IF(AND($F645&gt;='2016 Overview'!$B$9,$F645&lt;='2016 Overview'!$C$9),'2016 Overview'!$A$9,IF(AND($F645&gt;='2016 Overview'!$B$8,$F645&lt;='2016 Overview'!$C$8),'2016 Overview'!$A$7,IF(AND($F645&gt;='2016 Overview'!$B$7,$F645&lt;='2016 Overview'!$C$7),'2016 Overview'!$A$7,IF(AND($F645&gt;='2016 Overview'!$B$6,$F645&lt;='2016 Overview'!$C$6),'2016 Overview'!$A$6,IF(AND($F645&gt;='2016 Overview'!$B$5,$F645&lt;='2016 Overview'!$C$5),'2016 Overview'!$A$5,))))))))))))))</f>
        <v>0</v>
      </c>
      <c r="C645" s="35" t="s">
        <v>148</v>
      </c>
      <c r="D645" s="26"/>
      <c r="E645" s="35" t="s">
        <v>146</v>
      </c>
      <c r="F645" s="27">
        <v>57580.01</v>
      </c>
      <c r="G645" s="36">
        <f>H645/F645</f>
        <v>0.33333321755241102</v>
      </c>
      <c r="H645" s="27">
        <v>19193.330000000002</v>
      </c>
      <c r="I645" s="27"/>
      <c r="J645" s="27">
        <v>0</v>
      </c>
      <c r="K645" s="27">
        <f>SUM(H645-J645)</f>
        <v>19193.330000000002</v>
      </c>
      <c r="L645" s="28">
        <v>41990</v>
      </c>
      <c r="M645" s="28">
        <v>42627</v>
      </c>
      <c r="N645" s="37">
        <f>M645-L645</f>
        <v>637</v>
      </c>
      <c r="O645" s="38">
        <f>K645/N645</f>
        <v>30.130816326530613</v>
      </c>
    </row>
    <row r="646" spans="1:15" x14ac:dyDescent="0.25">
      <c r="A646" s="35">
        <v>2016</v>
      </c>
      <c r="B646" s="26" t="str">
        <f>IF(AND($F646&gt;='2016 Overview'!$B$18,$F646&lt;='2016 Overview'!$C$18),'2016 Overview'!$A$18,IF(AND($F646&gt;='2016 Overview'!$B$17,$F646&lt;='2016 Overview'!$C$17),'2016 Overview'!$A$17, IF(AND($F646&gt;='2016 Overview'!$B$16,$F646&lt;='2016 Overview'!$C$16),'2016 Overview'!$A$16, IF(AND($F646&gt;='2016 Overview'!$B$15,$F646&lt;='2016 Overview'!$C$15),'2016 Overview'!$A$15, IF(AND($F646&gt;='2016 Overview'!$B$14,$F646&lt;='2016 Overview'!$C$14),'2016 Overview'!$A$14, IF(AND($F646&gt;='2016 Overview'!$B$13,$F646&lt;='2016 Overview'!$C$13),'2016 Overview'!$A$13, IF(AND($F646&gt;='2016 Overview'!$B$12,$F646&lt;='2016 Overview'!$C$12),'2016 Overview'!$A$12,IF(AND($F646&gt;='2016 Overview'!$B$11,$F646&lt;='2016 Overview'!$C$11),'2016 Overview'!$A$11,IF(AND($F646&gt;='2016 Overview'!$B$10,$F646&lt;='2016 Overview'!$C$10),'2016 Overview'!$A$10,IF(AND($F646&gt;='2016 Overview'!$B$9,$F646&lt;='2016 Overview'!$C$9),'2016 Overview'!$A$9,IF(AND($F646&gt;='2016 Overview'!$B$8,$F646&lt;='2016 Overview'!$C$8),'2016 Overview'!$A$7,IF(AND($F646&gt;='2016 Overview'!$B$7,$F646&lt;='2016 Overview'!$C$7),'2016 Overview'!$A$7,IF(AND($F646&gt;='2016 Overview'!$B$6,$F646&lt;='2016 Overview'!$C$6),'2016 Overview'!$A$6,IF(AND($F646&gt;='2016 Overview'!$B$5,$F646&lt;='2016 Overview'!$C$5),'2016 Overview'!$A$5,))))))))))))))</f>
        <v>N</v>
      </c>
      <c r="C646" s="35" t="s">
        <v>148</v>
      </c>
      <c r="D646" s="51" t="s">
        <v>38</v>
      </c>
      <c r="E646" s="35" t="s">
        <v>146</v>
      </c>
      <c r="F646" s="27">
        <f>H646*3</f>
        <v>7999.83</v>
      </c>
      <c r="G646" s="36">
        <f>H646/F646</f>
        <v>0.33333333333333337</v>
      </c>
      <c r="H646" s="27">
        <f>I646+K646</f>
        <v>2666.61</v>
      </c>
      <c r="I646" s="27">
        <f>K646*2</f>
        <v>1777.74</v>
      </c>
      <c r="J646" s="27"/>
      <c r="K646" s="27">
        <v>888.87</v>
      </c>
      <c r="L646" s="28" t="s">
        <v>82</v>
      </c>
      <c r="M646" s="28" t="s">
        <v>83</v>
      </c>
      <c r="N646" s="37">
        <f>M646-L646</f>
        <v>912</v>
      </c>
      <c r="O646" s="38">
        <f>K646/N646</f>
        <v>0.97463815789473685</v>
      </c>
    </row>
    <row r="647" spans="1:15" x14ac:dyDescent="0.25">
      <c r="A647" s="35">
        <v>2016</v>
      </c>
      <c r="B647" s="26" t="str">
        <f>IF(AND($F647&gt;='2016 Overview'!$B$18,$F647&lt;='2016 Overview'!$C$18),'2016 Overview'!$A$18,IF(AND($F647&gt;='2016 Overview'!$B$17,$F647&lt;='2016 Overview'!$C$17),'2016 Overview'!$A$17, IF(AND($F647&gt;='2016 Overview'!$B$16,$F647&lt;='2016 Overview'!$C$16),'2016 Overview'!$A$16, IF(AND($F647&gt;='2016 Overview'!$B$15,$F647&lt;='2016 Overview'!$C$15),'2016 Overview'!$A$15, IF(AND($F647&gt;='2016 Overview'!$B$14,$F647&lt;='2016 Overview'!$C$14),'2016 Overview'!$A$14, IF(AND($F647&gt;='2016 Overview'!$B$13,$F647&lt;='2016 Overview'!$C$13),'2016 Overview'!$A$13, IF(AND($F647&gt;='2016 Overview'!$B$12,$F647&lt;='2016 Overview'!$C$12),'2016 Overview'!$A$12,IF(AND($F647&gt;='2016 Overview'!$B$11,$F647&lt;='2016 Overview'!$C$11),'2016 Overview'!$A$11,IF(AND($F647&gt;='2016 Overview'!$B$10,$F647&lt;='2016 Overview'!$C$10),'2016 Overview'!$A$10,IF(AND($F647&gt;='2016 Overview'!$B$9,$F647&lt;='2016 Overview'!$C$9),'2016 Overview'!$A$9,IF(AND($F647&gt;='2016 Overview'!$B$8,$F647&lt;='2016 Overview'!$C$8),'2016 Overview'!$A$7,IF(AND($F647&gt;='2016 Overview'!$B$7,$F647&lt;='2016 Overview'!$C$7),'2016 Overview'!$A$7,IF(AND($F647&gt;='2016 Overview'!$B$6,$F647&lt;='2016 Overview'!$C$6),'2016 Overview'!$A$6,IF(AND($F647&gt;='2016 Overview'!$B$5,$F647&lt;='2016 Overview'!$C$5),'2016 Overview'!$A$5,))))))))))))))</f>
        <v>N</v>
      </c>
      <c r="C647" s="35" t="s">
        <v>148</v>
      </c>
      <c r="D647" s="26"/>
      <c r="E647" s="35" t="s">
        <v>146</v>
      </c>
      <c r="F647" s="27">
        <v>9000</v>
      </c>
      <c r="G647" s="36">
        <f>H647/F647</f>
        <v>0.33333333333333331</v>
      </c>
      <c r="H647" s="27">
        <v>3000</v>
      </c>
      <c r="I647" s="27"/>
      <c r="J647" s="27">
        <v>-150</v>
      </c>
      <c r="K647" s="27">
        <f>SUM(H647-J647)</f>
        <v>3150</v>
      </c>
      <c r="L647" s="28">
        <v>42397</v>
      </c>
      <c r="M647" s="28">
        <v>42632</v>
      </c>
      <c r="N647" s="37">
        <f>M647-L647</f>
        <v>235</v>
      </c>
      <c r="O647" s="38">
        <f>K647/N647</f>
        <v>13.404255319148936</v>
      </c>
    </row>
    <row r="648" spans="1:15" x14ac:dyDescent="0.25">
      <c r="A648" s="35">
        <v>2016</v>
      </c>
      <c r="B648" s="26" t="str">
        <f>IF(AND($F648&gt;='2016 Overview'!$B$18,$F648&lt;='2016 Overview'!$C$18),'2016 Overview'!$A$18,IF(AND($F648&gt;='2016 Overview'!$B$17,$F648&lt;='2016 Overview'!$C$17),'2016 Overview'!$A$17, IF(AND($F648&gt;='2016 Overview'!$B$16,$F648&lt;='2016 Overview'!$C$16),'2016 Overview'!$A$16, IF(AND($F648&gt;='2016 Overview'!$B$15,$F648&lt;='2016 Overview'!$C$15),'2016 Overview'!$A$15, IF(AND($F648&gt;='2016 Overview'!$B$14,$F648&lt;='2016 Overview'!$C$14),'2016 Overview'!$A$14, IF(AND($F648&gt;='2016 Overview'!$B$13,$F648&lt;='2016 Overview'!$C$13),'2016 Overview'!$A$13, IF(AND($F648&gt;='2016 Overview'!$B$12,$F648&lt;='2016 Overview'!$C$12),'2016 Overview'!$A$12,IF(AND($F648&gt;='2016 Overview'!$B$11,$F648&lt;='2016 Overview'!$C$11),'2016 Overview'!$A$11,IF(AND($F648&gt;='2016 Overview'!$B$10,$F648&lt;='2016 Overview'!$C$10),'2016 Overview'!$A$10,IF(AND($F648&gt;='2016 Overview'!$B$9,$F648&lt;='2016 Overview'!$C$9),'2016 Overview'!$A$9,IF(AND($F648&gt;='2016 Overview'!$B$8,$F648&lt;='2016 Overview'!$C$8),'2016 Overview'!$A$7,IF(AND($F648&gt;='2016 Overview'!$B$7,$F648&lt;='2016 Overview'!$C$7),'2016 Overview'!$A$7,IF(AND($F648&gt;='2016 Overview'!$B$6,$F648&lt;='2016 Overview'!$C$6),'2016 Overview'!$A$6,IF(AND($F648&gt;='2016 Overview'!$B$5,$F648&lt;='2016 Overview'!$C$5),'2016 Overview'!$A$5,))))))))))))))</f>
        <v>L</v>
      </c>
      <c r="C648" s="35" t="s">
        <v>148</v>
      </c>
      <c r="D648" s="26"/>
      <c r="E648" s="35" t="s">
        <v>146</v>
      </c>
      <c r="F648" s="27">
        <v>33000</v>
      </c>
      <c r="G648" s="36">
        <f>H648/F648</f>
        <v>0.33333333333333331</v>
      </c>
      <c r="H648" s="27">
        <v>11000</v>
      </c>
      <c r="I648" s="27"/>
      <c r="J648" s="27">
        <v>-3333.33</v>
      </c>
      <c r="K648" s="27">
        <f>SUM(H648-J648)</f>
        <v>14333.33</v>
      </c>
      <c r="L648" s="28">
        <v>42408</v>
      </c>
      <c r="M648" s="28">
        <v>42635</v>
      </c>
      <c r="N648" s="37">
        <f>M648-L648</f>
        <v>227</v>
      </c>
      <c r="O648" s="38">
        <f>K648/N648</f>
        <v>63.142422907488985</v>
      </c>
    </row>
    <row r="649" spans="1:15" x14ac:dyDescent="0.25">
      <c r="A649" s="35">
        <v>2016</v>
      </c>
      <c r="B649" s="26" t="str">
        <f>IF(AND($F649&gt;='2016 Overview'!$B$18,$F649&lt;='2016 Overview'!$C$18),'2016 Overview'!$A$18,IF(AND($F649&gt;='2016 Overview'!$B$17,$F649&lt;='2016 Overview'!$C$17),'2016 Overview'!$A$17, IF(AND($F649&gt;='2016 Overview'!$B$16,$F649&lt;='2016 Overview'!$C$16),'2016 Overview'!$A$16, IF(AND($F649&gt;='2016 Overview'!$B$15,$F649&lt;='2016 Overview'!$C$15),'2016 Overview'!$A$15, IF(AND($F649&gt;='2016 Overview'!$B$14,$F649&lt;='2016 Overview'!$C$14),'2016 Overview'!$A$14, IF(AND($F649&gt;='2016 Overview'!$B$13,$F649&lt;='2016 Overview'!$C$13),'2016 Overview'!$A$13, IF(AND($F649&gt;='2016 Overview'!$B$12,$F649&lt;='2016 Overview'!$C$12),'2016 Overview'!$A$12,IF(AND($F649&gt;='2016 Overview'!$B$11,$F649&lt;='2016 Overview'!$C$11),'2016 Overview'!$A$11,IF(AND($F649&gt;='2016 Overview'!$B$10,$F649&lt;='2016 Overview'!$C$10),'2016 Overview'!$A$10,IF(AND($F649&gt;='2016 Overview'!$B$9,$F649&lt;='2016 Overview'!$C$9),'2016 Overview'!$A$9,IF(AND($F649&gt;='2016 Overview'!$B$8,$F649&lt;='2016 Overview'!$C$8),'2016 Overview'!$A$7,IF(AND($F649&gt;='2016 Overview'!$B$7,$F649&lt;='2016 Overview'!$C$7),'2016 Overview'!$A$7,IF(AND($F649&gt;='2016 Overview'!$B$6,$F649&lt;='2016 Overview'!$C$6),'2016 Overview'!$A$6,IF(AND($F649&gt;='2016 Overview'!$B$5,$F649&lt;='2016 Overview'!$C$5),'2016 Overview'!$A$5,))))))))))))))</f>
        <v>B</v>
      </c>
      <c r="C649" s="35" t="s">
        <v>148</v>
      </c>
      <c r="D649" s="26"/>
      <c r="E649" s="35" t="s">
        <v>146</v>
      </c>
      <c r="F649" s="27">
        <v>4000000</v>
      </c>
      <c r="G649" s="36">
        <f>H649/F649</f>
        <v>0.125</v>
      </c>
      <c r="H649" s="27">
        <v>500000</v>
      </c>
      <c r="I649" s="27"/>
      <c r="J649" s="27">
        <v>0</v>
      </c>
      <c r="K649" s="27">
        <f>SUM(H649-J649)</f>
        <v>500000</v>
      </c>
      <c r="L649" s="28">
        <v>42257</v>
      </c>
      <c r="M649" s="28">
        <v>42639</v>
      </c>
      <c r="N649" s="37">
        <f>M649-L649</f>
        <v>382</v>
      </c>
      <c r="O649" s="38">
        <f>K649/N649</f>
        <v>1308.9005235602094</v>
      </c>
    </row>
    <row r="650" spans="1:15" x14ac:dyDescent="0.25">
      <c r="A650" s="35">
        <v>2016</v>
      </c>
      <c r="B650" s="26" t="str">
        <f>IF(AND($F650&gt;='2016 Overview'!$B$18,$F650&lt;='2016 Overview'!$C$18),'2016 Overview'!$A$18,IF(AND($F650&gt;='2016 Overview'!$B$17,$F650&lt;='2016 Overview'!$C$17),'2016 Overview'!$A$17, IF(AND($F650&gt;='2016 Overview'!$B$16,$F650&lt;='2016 Overview'!$C$16),'2016 Overview'!$A$16, IF(AND($F650&gt;='2016 Overview'!$B$15,$F650&lt;='2016 Overview'!$C$15),'2016 Overview'!$A$15, IF(AND($F650&gt;='2016 Overview'!$B$14,$F650&lt;='2016 Overview'!$C$14),'2016 Overview'!$A$14, IF(AND($F650&gt;='2016 Overview'!$B$13,$F650&lt;='2016 Overview'!$C$13),'2016 Overview'!$A$13, IF(AND($F650&gt;='2016 Overview'!$B$12,$F650&lt;='2016 Overview'!$C$12),'2016 Overview'!$A$12,IF(AND($F650&gt;='2016 Overview'!$B$11,$F650&lt;='2016 Overview'!$C$11),'2016 Overview'!$A$11,IF(AND($F650&gt;='2016 Overview'!$B$10,$F650&lt;='2016 Overview'!$C$10),'2016 Overview'!$A$10,IF(AND($F650&gt;='2016 Overview'!$B$9,$F650&lt;='2016 Overview'!$C$9),'2016 Overview'!$A$9,IF(AND($F650&gt;='2016 Overview'!$B$8,$F650&lt;='2016 Overview'!$C$8),'2016 Overview'!$A$7,IF(AND($F650&gt;='2016 Overview'!$B$7,$F650&lt;='2016 Overview'!$C$7),'2016 Overview'!$A$7,IF(AND($F650&gt;='2016 Overview'!$B$6,$F650&lt;='2016 Overview'!$C$6),'2016 Overview'!$A$6,IF(AND($F650&gt;='2016 Overview'!$B$5,$F650&lt;='2016 Overview'!$C$5),'2016 Overview'!$A$5,))))))))))))))</f>
        <v>I</v>
      </c>
      <c r="C650" s="35" t="s">
        <v>148</v>
      </c>
      <c r="D650" s="26"/>
      <c r="E650" s="35" t="s">
        <v>146</v>
      </c>
      <c r="F650" s="27">
        <v>100000</v>
      </c>
      <c r="G650" s="36">
        <f>H650/F650</f>
        <v>0.3333333</v>
      </c>
      <c r="H650" s="27">
        <v>33333.33</v>
      </c>
      <c r="I650" s="27"/>
      <c r="J650" s="27">
        <v>-3333.33</v>
      </c>
      <c r="K650" s="27">
        <f>SUM(H650-J650)</f>
        <v>36666.660000000003</v>
      </c>
      <c r="L650" s="28">
        <v>41905</v>
      </c>
      <c r="M650" s="28">
        <v>42642</v>
      </c>
      <c r="N650" s="37">
        <f>M650-L650</f>
        <v>737</v>
      </c>
      <c r="O650" s="38">
        <f>K650/N650</f>
        <v>49.751234735413846</v>
      </c>
    </row>
    <row r="651" spans="1:15" x14ac:dyDescent="0.25">
      <c r="A651" s="35">
        <v>2016</v>
      </c>
      <c r="B651" s="26" t="str">
        <f>IF(AND($F651&gt;='2016 Overview'!$B$18,$F651&lt;='2016 Overview'!$C$18),'2016 Overview'!$A$18,IF(AND($F651&gt;='2016 Overview'!$B$17,$F651&lt;='2016 Overview'!$C$17),'2016 Overview'!$A$17, IF(AND($F651&gt;='2016 Overview'!$B$16,$F651&lt;='2016 Overview'!$C$16),'2016 Overview'!$A$16, IF(AND($F651&gt;='2016 Overview'!$B$15,$F651&lt;='2016 Overview'!$C$15),'2016 Overview'!$A$15, IF(AND($F651&gt;='2016 Overview'!$B$14,$F651&lt;='2016 Overview'!$C$14),'2016 Overview'!$A$14, IF(AND($F651&gt;='2016 Overview'!$B$13,$F651&lt;='2016 Overview'!$C$13),'2016 Overview'!$A$13, IF(AND($F651&gt;='2016 Overview'!$B$12,$F651&lt;='2016 Overview'!$C$12),'2016 Overview'!$A$12,IF(AND($F651&gt;='2016 Overview'!$B$11,$F651&lt;='2016 Overview'!$C$11),'2016 Overview'!$A$11,IF(AND($F651&gt;='2016 Overview'!$B$10,$F651&lt;='2016 Overview'!$C$10),'2016 Overview'!$A$10,IF(AND($F651&gt;='2016 Overview'!$B$9,$F651&lt;='2016 Overview'!$C$9),'2016 Overview'!$A$9,IF(AND($F651&gt;='2016 Overview'!$B$8,$F651&lt;='2016 Overview'!$C$8),'2016 Overview'!$A$7,IF(AND($F651&gt;='2016 Overview'!$B$7,$F651&lt;='2016 Overview'!$C$7),'2016 Overview'!$A$7,IF(AND($F651&gt;='2016 Overview'!$B$6,$F651&lt;='2016 Overview'!$C$6),'2016 Overview'!$A$6,IF(AND($F651&gt;='2016 Overview'!$B$5,$F651&lt;='2016 Overview'!$C$5),'2016 Overview'!$A$5,))))))))))))))</f>
        <v>N</v>
      </c>
      <c r="C651" s="35" t="s">
        <v>148</v>
      </c>
      <c r="D651" s="51" t="s">
        <v>38</v>
      </c>
      <c r="E651" s="35" t="s">
        <v>146</v>
      </c>
      <c r="F651" s="27">
        <f>H651*3</f>
        <v>6599.9700000000012</v>
      </c>
      <c r="G651" s="36">
        <f>H651/F651</f>
        <v>0.33333333333333331</v>
      </c>
      <c r="H651" s="27">
        <f>I651+K651</f>
        <v>2199.9900000000002</v>
      </c>
      <c r="I651" s="27">
        <f>K651*2</f>
        <v>1466.66</v>
      </c>
      <c r="J651" s="27"/>
      <c r="K651" s="27">
        <v>733.33</v>
      </c>
      <c r="L651" s="28" t="s">
        <v>48</v>
      </c>
      <c r="M651" s="28" t="s">
        <v>81</v>
      </c>
      <c r="N651" s="37">
        <f>M651-L651</f>
        <v>191</v>
      </c>
      <c r="O651" s="38">
        <f>K651/N651</f>
        <v>3.8394240837696336</v>
      </c>
    </row>
    <row r="652" spans="1:15" x14ac:dyDescent="0.25">
      <c r="A652" s="35">
        <v>2016</v>
      </c>
      <c r="B652" s="26" t="str">
        <f>IF(AND($F652&gt;='2016 Overview'!$B$18,$F652&lt;='2016 Overview'!$C$18),'2016 Overview'!$A$18,IF(AND($F652&gt;='2016 Overview'!$B$17,$F652&lt;='2016 Overview'!$C$17),'2016 Overview'!$A$17, IF(AND($F652&gt;='2016 Overview'!$B$16,$F652&lt;='2016 Overview'!$C$16),'2016 Overview'!$A$16, IF(AND($F652&gt;='2016 Overview'!$B$15,$F652&lt;='2016 Overview'!$C$15),'2016 Overview'!$A$15, IF(AND($F652&gt;='2016 Overview'!$B$14,$F652&lt;='2016 Overview'!$C$14),'2016 Overview'!$A$14, IF(AND($F652&gt;='2016 Overview'!$B$13,$F652&lt;='2016 Overview'!$C$13),'2016 Overview'!$A$13, IF(AND($F652&gt;='2016 Overview'!$B$12,$F652&lt;='2016 Overview'!$C$12),'2016 Overview'!$A$12,IF(AND($F652&gt;='2016 Overview'!$B$11,$F652&lt;='2016 Overview'!$C$11),'2016 Overview'!$A$11,IF(AND($F652&gt;='2016 Overview'!$B$10,$F652&lt;='2016 Overview'!$C$10),'2016 Overview'!$A$10,IF(AND($F652&gt;='2016 Overview'!$B$9,$F652&lt;='2016 Overview'!$C$9),'2016 Overview'!$A$9,IF(AND($F652&gt;='2016 Overview'!$B$8,$F652&lt;='2016 Overview'!$C$8),'2016 Overview'!$A$7,IF(AND($F652&gt;='2016 Overview'!$B$7,$F652&lt;='2016 Overview'!$C$7),'2016 Overview'!$A$7,IF(AND($F652&gt;='2016 Overview'!$B$6,$F652&lt;='2016 Overview'!$C$6),'2016 Overview'!$A$6,IF(AND($F652&gt;='2016 Overview'!$B$5,$F652&lt;='2016 Overview'!$C$5),'2016 Overview'!$A$5,))))))))))))))</f>
        <v>N</v>
      </c>
      <c r="C652" s="35" t="s">
        <v>148</v>
      </c>
      <c r="D652" s="51" t="s">
        <v>38</v>
      </c>
      <c r="E652" s="35" t="s">
        <v>146</v>
      </c>
      <c r="F652" s="27">
        <f>H652*3</f>
        <v>9499.9499999999989</v>
      </c>
      <c r="G652" s="36">
        <f>H652/F652</f>
        <v>0.33333333333333331</v>
      </c>
      <c r="H652" s="27">
        <f>I652+K652</f>
        <v>3166.6499999999996</v>
      </c>
      <c r="I652" s="27">
        <f>K652*2</f>
        <v>2111.1</v>
      </c>
      <c r="J652" s="27"/>
      <c r="K652" s="27">
        <v>1055.55</v>
      </c>
      <c r="L652" s="28" t="s">
        <v>110</v>
      </c>
      <c r="M652" s="28" t="s">
        <v>111</v>
      </c>
      <c r="N652" s="37">
        <f>M652-L652</f>
        <v>434</v>
      </c>
      <c r="O652" s="38">
        <f>K652/N652</f>
        <v>2.4321428571428569</v>
      </c>
    </row>
    <row r="653" spans="1:15" x14ac:dyDescent="0.25">
      <c r="A653" s="35">
        <v>2016</v>
      </c>
      <c r="B653" s="26">
        <f>IF(AND($F653&gt;='2016 Overview'!$B$18,$F653&lt;='2016 Overview'!$C$18),'2016 Overview'!$A$18,IF(AND($F653&gt;='2016 Overview'!$B$17,$F653&lt;='2016 Overview'!$C$17),'2016 Overview'!$A$17, IF(AND($F653&gt;='2016 Overview'!$B$16,$F653&lt;='2016 Overview'!$C$16),'2016 Overview'!$A$16, IF(AND($F653&gt;='2016 Overview'!$B$15,$F653&lt;='2016 Overview'!$C$15),'2016 Overview'!$A$15, IF(AND($F653&gt;='2016 Overview'!$B$14,$F653&lt;='2016 Overview'!$C$14),'2016 Overview'!$A$14, IF(AND($F653&gt;='2016 Overview'!$B$13,$F653&lt;='2016 Overview'!$C$13),'2016 Overview'!$A$13, IF(AND($F653&gt;='2016 Overview'!$B$12,$F653&lt;='2016 Overview'!$C$12),'2016 Overview'!$A$12,IF(AND($F653&gt;='2016 Overview'!$B$11,$F653&lt;='2016 Overview'!$C$11),'2016 Overview'!$A$11,IF(AND($F653&gt;='2016 Overview'!$B$10,$F653&lt;='2016 Overview'!$C$10),'2016 Overview'!$A$10,IF(AND($F653&gt;='2016 Overview'!$B$9,$F653&lt;='2016 Overview'!$C$9),'2016 Overview'!$A$9,IF(AND($F653&gt;='2016 Overview'!$B$8,$F653&lt;='2016 Overview'!$C$8),'2016 Overview'!$A$7,IF(AND($F653&gt;='2016 Overview'!$B$7,$F653&lt;='2016 Overview'!$C$7),'2016 Overview'!$A$7,IF(AND($F653&gt;='2016 Overview'!$B$6,$F653&lt;='2016 Overview'!$C$6),'2016 Overview'!$A$6,IF(AND($F653&gt;='2016 Overview'!$B$5,$F653&lt;='2016 Overview'!$C$5),'2016 Overview'!$A$5,))))))))))))))</f>
        <v>0</v>
      </c>
      <c r="C653" s="35" t="s">
        <v>148</v>
      </c>
      <c r="D653" s="26"/>
      <c r="E653" s="35" t="s">
        <v>146</v>
      </c>
      <c r="F653" s="27">
        <v>50000</v>
      </c>
      <c r="G653" s="36">
        <f>H653/F653</f>
        <v>0.33333339999999995</v>
      </c>
      <c r="H653" s="27">
        <v>16666.669999999998</v>
      </c>
      <c r="I653" s="27"/>
      <c r="J653" s="27">
        <v>0</v>
      </c>
      <c r="K653" s="27">
        <f>SUM(H653-J653)</f>
        <v>16666.669999999998</v>
      </c>
      <c r="L653" s="28">
        <v>42367</v>
      </c>
      <c r="M653" s="28">
        <v>42648</v>
      </c>
      <c r="N653" s="37">
        <f>M653-L653</f>
        <v>281</v>
      </c>
      <c r="O653" s="38">
        <f>K653/N653</f>
        <v>59.311992882562272</v>
      </c>
    </row>
    <row r="654" spans="1:15" x14ac:dyDescent="0.25">
      <c r="A654" s="35">
        <v>2016</v>
      </c>
      <c r="B654" s="26" t="str">
        <f>IF(AND($F654&gt;='2016 Overview'!$B$18,$F654&lt;='2016 Overview'!$C$18),'2016 Overview'!$A$18,IF(AND($F654&gt;='2016 Overview'!$B$17,$F654&lt;='2016 Overview'!$C$17),'2016 Overview'!$A$17, IF(AND($F654&gt;='2016 Overview'!$B$16,$F654&lt;='2016 Overview'!$C$16),'2016 Overview'!$A$16, IF(AND($F654&gt;='2016 Overview'!$B$15,$F654&lt;='2016 Overview'!$C$15),'2016 Overview'!$A$15, IF(AND($F654&gt;='2016 Overview'!$B$14,$F654&lt;='2016 Overview'!$C$14),'2016 Overview'!$A$14, IF(AND($F654&gt;='2016 Overview'!$B$13,$F654&lt;='2016 Overview'!$C$13),'2016 Overview'!$A$13, IF(AND($F654&gt;='2016 Overview'!$B$12,$F654&lt;='2016 Overview'!$C$12),'2016 Overview'!$A$12,IF(AND($F654&gt;='2016 Overview'!$B$11,$F654&lt;='2016 Overview'!$C$11),'2016 Overview'!$A$11,IF(AND($F654&gt;='2016 Overview'!$B$10,$F654&lt;='2016 Overview'!$C$10),'2016 Overview'!$A$10,IF(AND($F654&gt;='2016 Overview'!$B$9,$F654&lt;='2016 Overview'!$C$9),'2016 Overview'!$A$9,IF(AND($F654&gt;='2016 Overview'!$B$8,$F654&lt;='2016 Overview'!$C$8),'2016 Overview'!$A$7,IF(AND($F654&gt;='2016 Overview'!$B$7,$F654&lt;='2016 Overview'!$C$7),'2016 Overview'!$A$7,IF(AND($F654&gt;='2016 Overview'!$B$6,$F654&lt;='2016 Overview'!$C$6),'2016 Overview'!$A$6,IF(AND($F654&gt;='2016 Overview'!$B$5,$F654&lt;='2016 Overview'!$C$5),'2016 Overview'!$A$5,))))))))))))))</f>
        <v>L</v>
      </c>
      <c r="C654" s="35" t="s">
        <v>148</v>
      </c>
      <c r="D654" s="26"/>
      <c r="E654" s="35" t="s">
        <v>146</v>
      </c>
      <c r="F654" s="27">
        <v>35000</v>
      </c>
      <c r="G654" s="36">
        <f>H654/F654</f>
        <v>0.33333314285714283</v>
      </c>
      <c r="H654" s="27">
        <v>11666.66</v>
      </c>
      <c r="I654" s="27"/>
      <c r="J654" s="27">
        <v>-3333.33</v>
      </c>
      <c r="K654" s="27">
        <f>SUM(H654-J654)</f>
        <v>14999.99</v>
      </c>
      <c r="L654" s="28">
        <v>42184</v>
      </c>
      <c r="M654" s="28">
        <v>42649</v>
      </c>
      <c r="N654" s="37">
        <f>M654-L654</f>
        <v>465</v>
      </c>
      <c r="O654" s="38">
        <f>K654/N654</f>
        <v>32.258043010752687</v>
      </c>
    </row>
    <row r="655" spans="1:15" x14ac:dyDescent="0.25">
      <c r="A655" s="35">
        <v>2016</v>
      </c>
      <c r="B655" s="26" t="str">
        <f>IF(AND($F655&gt;='2016 Overview'!$B$18,$F655&lt;='2016 Overview'!$C$18),'2016 Overview'!$A$18,IF(AND($F655&gt;='2016 Overview'!$B$17,$F655&lt;='2016 Overview'!$C$17),'2016 Overview'!$A$17, IF(AND($F655&gt;='2016 Overview'!$B$16,$F655&lt;='2016 Overview'!$C$16),'2016 Overview'!$A$16, IF(AND($F655&gt;='2016 Overview'!$B$15,$F655&lt;='2016 Overview'!$C$15),'2016 Overview'!$A$15, IF(AND($F655&gt;='2016 Overview'!$B$14,$F655&lt;='2016 Overview'!$C$14),'2016 Overview'!$A$14, IF(AND($F655&gt;='2016 Overview'!$B$13,$F655&lt;='2016 Overview'!$C$13),'2016 Overview'!$A$13, IF(AND($F655&gt;='2016 Overview'!$B$12,$F655&lt;='2016 Overview'!$C$12),'2016 Overview'!$A$12,IF(AND($F655&gt;='2016 Overview'!$B$11,$F655&lt;='2016 Overview'!$C$11),'2016 Overview'!$A$11,IF(AND($F655&gt;='2016 Overview'!$B$10,$F655&lt;='2016 Overview'!$C$10),'2016 Overview'!$A$10,IF(AND($F655&gt;='2016 Overview'!$B$9,$F655&lt;='2016 Overview'!$C$9),'2016 Overview'!$A$9,IF(AND($F655&gt;='2016 Overview'!$B$8,$F655&lt;='2016 Overview'!$C$8),'2016 Overview'!$A$7,IF(AND($F655&gt;='2016 Overview'!$B$7,$F655&lt;='2016 Overview'!$C$7),'2016 Overview'!$A$7,IF(AND($F655&gt;='2016 Overview'!$B$6,$F655&lt;='2016 Overview'!$C$6),'2016 Overview'!$A$6,IF(AND($F655&gt;='2016 Overview'!$B$5,$F655&lt;='2016 Overview'!$C$5),'2016 Overview'!$A$5,))))))))))))))</f>
        <v>F</v>
      </c>
      <c r="C655" s="35" t="s">
        <v>148</v>
      </c>
      <c r="D655" s="26"/>
      <c r="E655" s="35" t="s">
        <v>146</v>
      </c>
      <c r="F655" s="27">
        <v>505000</v>
      </c>
      <c r="G655" s="36">
        <f>H655/F655</f>
        <v>0.32580130693069309</v>
      </c>
      <c r="H655" s="27">
        <v>164529.66</v>
      </c>
      <c r="I655" s="27"/>
      <c r="J655" s="27">
        <v>0</v>
      </c>
      <c r="K655" s="27">
        <f>SUM(H655-J655)</f>
        <v>164529.66</v>
      </c>
      <c r="L655" s="28">
        <v>42079</v>
      </c>
      <c r="M655" s="28">
        <v>42650</v>
      </c>
      <c r="N655" s="37">
        <f>M655-L655</f>
        <v>571</v>
      </c>
      <c r="O655" s="38">
        <f>K655/N655</f>
        <v>288.14301225919439</v>
      </c>
    </row>
    <row r="656" spans="1:15" x14ac:dyDescent="0.25">
      <c r="A656" s="35">
        <v>2016</v>
      </c>
      <c r="B656" s="26" t="str">
        <f>IF(AND($F656&gt;='2016 Overview'!$B$18,$F656&lt;='2016 Overview'!$C$18),'2016 Overview'!$A$18,IF(AND($F656&gt;='2016 Overview'!$B$17,$F656&lt;='2016 Overview'!$C$17),'2016 Overview'!$A$17, IF(AND($F656&gt;='2016 Overview'!$B$16,$F656&lt;='2016 Overview'!$C$16),'2016 Overview'!$A$16, IF(AND($F656&gt;='2016 Overview'!$B$15,$F656&lt;='2016 Overview'!$C$15),'2016 Overview'!$A$15, IF(AND($F656&gt;='2016 Overview'!$B$14,$F656&lt;='2016 Overview'!$C$14),'2016 Overview'!$A$14, IF(AND($F656&gt;='2016 Overview'!$B$13,$F656&lt;='2016 Overview'!$C$13),'2016 Overview'!$A$13, IF(AND($F656&gt;='2016 Overview'!$B$12,$F656&lt;='2016 Overview'!$C$12),'2016 Overview'!$A$12,IF(AND($F656&gt;='2016 Overview'!$B$11,$F656&lt;='2016 Overview'!$C$11),'2016 Overview'!$A$11,IF(AND($F656&gt;='2016 Overview'!$B$10,$F656&lt;='2016 Overview'!$C$10),'2016 Overview'!$A$10,IF(AND($F656&gt;='2016 Overview'!$B$9,$F656&lt;='2016 Overview'!$C$9),'2016 Overview'!$A$9,IF(AND($F656&gt;='2016 Overview'!$B$8,$F656&lt;='2016 Overview'!$C$8),'2016 Overview'!$A$7,IF(AND($F656&gt;='2016 Overview'!$B$7,$F656&lt;='2016 Overview'!$C$7),'2016 Overview'!$A$7,IF(AND($F656&gt;='2016 Overview'!$B$6,$F656&lt;='2016 Overview'!$C$6),'2016 Overview'!$A$6,IF(AND($F656&gt;='2016 Overview'!$B$5,$F656&lt;='2016 Overview'!$C$5),'2016 Overview'!$A$5,))))))))))))))</f>
        <v>I</v>
      </c>
      <c r="C656" s="35" t="s">
        <v>148</v>
      </c>
      <c r="D656" s="26"/>
      <c r="E656" s="35" t="s">
        <v>146</v>
      </c>
      <c r="F656" s="27">
        <v>100000</v>
      </c>
      <c r="G656" s="36">
        <f>H656/F656</f>
        <v>0.3333333</v>
      </c>
      <c r="H656" s="27">
        <v>33333.33</v>
      </c>
      <c r="I656" s="27"/>
      <c r="J656" s="27">
        <v>0</v>
      </c>
      <c r="K656" s="27">
        <f>SUM(H656-J656)</f>
        <v>33333.33</v>
      </c>
      <c r="L656" s="28">
        <v>41823</v>
      </c>
      <c r="M656" s="28">
        <v>42653</v>
      </c>
      <c r="N656" s="37">
        <f>M656-L656</f>
        <v>830</v>
      </c>
      <c r="O656" s="38">
        <f>K656/N656</f>
        <v>40.160638554216867</v>
      </c>
    </row>
    <row r="657" spans="1:15" x14ac:dyDescent="0.25">
      <c r="A657" s="35">
        <v>2016</v>
      </c>
      <c r="B657" s="26">
        <f>IF(AND($F657&gt;='2016 Overview'!$B$18,$F657&lt;='2016 Overview'!$C$18),'2016 Overview'!$A$18,IF(AND($F657&gt;='2016 Overview'!$B$17,$F657&lt;='2016 Overview'!$C$17),'2016 Overview'!$A$17, IF(AND($F657&gt;='2016 Overview'!$B$16,$F657&lt;='2016 Overview'!$C$16),'2016 Overview'!$A$16, IF(AND($F657&gt;='2016 Overview'!$B$15,$F657&lt;='2016 Overview'!$C$15),'2016 Overview'!$A$15, IF(AND($F657&gt;='2016 Overview'!$B$14,$F657&lt;='2016 Overview'!$C$14),'2016 Overview'!$A$14, IF(AND($F657&gt;='2016 Overview'!$B$13,$F657&lt;='2016 Overview'!$C$13),'2016 Overview'!$A$13, IF(AND($F657&gt;='2016 Overview'!$B$12,$F657&lt;='2016 Overview'!$C$12),'2016 Overview'!$A$12,IF(AND($F657&gt;='2016 Overview'!$B$11,$F657&lt;='2016 Overview'!$C$11),'2016 Overview'!$A$11,IF(AND($F657&gt;='2016 Overview'!$B$10,$F657&lt;='2016 Overview'!$C$10),'2016 Overview'!$A$10,IF(AND($F657&gt;='2016 Overview'!$B$9,$F657&lt;='2016 Overview'!$C$9),'2016 Overview'!$A$9,IF(AND($F657&gt;='2016 Overview'!$B$8,$F657&lt;='2016 Overview'!$C$8),'2016 Overview'!$A$7,IF(AND($F657&gt;='2016 Overview'!$B$7,$F657&lt;='2016 Overview'!$C$7),'2016 Overview'!$A$7,IF(AND($F657&gt;='2016 Overview'!$B$6,$F657&lt;='2016 Overview'!$C$6),'2016 Overview'!$A$6,IF(AND($F657&gt;='2016 Overview'!$B$5,$F657&lt;='2016 Overview'!$C$5),'2016 Overview'!$A$5,))))))))))))))</f>
        <v>0</v>
      </c>
      <c r="C657" s="35" t="s">
        <v>148</v>
      </c>
      <c r="D657" s="51" t="s">
        <v>38</v>
      </c>
      <c r="E657" s="35" t="s">
        <v>146</v>
      </c>
      <c r="F657" s="27">
        <f>H657*3</f>
        <v>9999.99</v>
      </c>
      <c r="G657" s="36">
        <f>H657/F657</f>
        <v>0.33333333333333331</v>
      </c>
      <c r="H657" s="27">
        <f>I657+K657</f>
        <v>3333.33</v>
      </c>
      <c r="I657" s="27">
        <f>K657*2</f>
        <v>2222.2199999999998</v>
      </c>
      <c r="J657" s="27"/>
      <c r="K657" s="27">
        <v>1111.1099999999999</v>
      </c>
      <c r="L657" s="28" t="s">
        <v>84</v>
      </c>
      <c r="M657" s="28" t="s">
        <v>85</v>
      </c>
      <c r="N657" s="37">
        <f>M657-L657</f>
        <v>316</v>
      </c>
      <c r="O657" s="38">
        <f>K657/N657</f>
        <v>3.5161708860759489</v>
      </c>
    </row>
    <row r="658" spans="1:15" x14ac:dyDescent="0.25">
      <c r="A658" s="35">
        <v>2016</v>
      </c>
      <c r="B658" s="26" t="str">
        <f>IF(AND($F658&gt;='2016 Overview'!$B$18,$F658&lt;='2016 Overview'!$C$18),'2016 Overview'!$A$18,IF(AND($F658&gt;='2016 Overview'!$B$17,$F658&lt;='2016 Overview'!$C$17),'2016 Overview'!$A$17, IF(AND($F658&gt;='2016 Overview'!$B$16,$F658&lt;='2016 Overview'!$C$16),'2016 Overview'!$A$16, IF(AND($F658&gt;='2016 Overview'!$B$15,$F658&lt;='2016 Overview'!$C$15),'2016 Overview'!$A$15, IF(AND($F658&gt;='2016 Overview'!$B$14,$F658&lt;='2016 Overview'!$C$14),'2016 Overview'!$A$14, IF(AND($F658&gt;='2016 Overview'!$B$13,$F658&lt;='2016 Overview'!$C$13),'2016 Overview'!$A$13, IF(AND($F658&gt;='2016 Overview'!$B$12,$F658&lt;='2016 Overview'!$C$12),'2016 Overview'!$A$12,IF(AND($F658&gt;='2016 Overview'!$B$11,$F658&lt;='2016 Overview'!$C$11),'2016 Overview'!$A$11,IF(AND($F658&gt;='2016 Overview'!$B$10,$F658&lt;='2016 Overview'!$C$10),'2016 Overview'!$A$10,IF(AND($F658&gt;='2016 Overview'!$B$9,$F658&lt;='2016 Overview'!$C$9),'2016 Overview'!$A$9,IF(AND($F658&gt;='2016 Overview'!$B$8,$F658&lt;='2016 Overview'!$C$8),'2016 Overview'!$A$7,IF(AND($F658&gt;='2016 Overview'!$B$7,$F658&lt;='2016 Overview'!$C$7),'2016 Overview'!$A$7,IF(AND($F658&gt;='2016 Overview'!$B$6,$F658&lt;='2016 Overview'!$C$6),'2016 Overview'!$A$6,IF(AND($F658&gt;='2016 Overview'!$B$5,$F658&lt;='2016 Overview'!$C$5),'2016 Overview'!$A$5,))))))))))))))</f>
        <v>I</v>
      </c>
      <c r="C658" s="35" t="s">
        <v>148</v>
      </c>
      <c r="D658" s="26"/>
      <c r="E658" s="35" t="s">
        <v>146</v>
      </c>
      <c r="F658" s="27">
        <v>135000</v>
      </c>
      <c r="G658" s="36">
        <f>H658/F658</f>
        <v>0.33333333333333331</v>
      </c>
      <c r="H658" s="27">
        <v>45000</v>
      </c>
      <c r="I658" s="27"/>
      <c r="J658" s="27">
        <v>-7500</v>
      </c>
      <c r="K658" s="27">
        <f>SUM(H658-J658)</f>
        <v>52500</v>
      </c>
      <c r="L658" s="28">
        <v>42268</v>
      </c>
      <c r="M658" s="28">
        <v>42655</v>
      </c>
      <c r="N658" s="37">
        <f>M658-L658</f>
        <v>387</v>
      </c>
      <c r="O658" s="38">
        <f>K658/N658</f>
        <v>135.65891472868216</v>
      </c>
    </row>
    <row r="659" spans="1:15" x14ac:dyDescent="0.25">
      <c r="A659" s="35">
        <v>2016</v>
      </c>
      <c r="B659" s="26" t="str">
        <f>IF(AND($F659&gt;='2016 Overview'!$B$18,$F659&lt;='2016 Overview'!$C$18),'2016 Overview'!$A$18,IF(AND($F659&gt;='2016 Overview'!$B$17,$F659&lt;='2016 Overview'!$C$17),'2016 Overview'!$A$17, IF(AND($F659&gt;='2016 Overview'!$B$16,$F659&lt;='2016 Overview'!$C$16),'2016 Overview'!$A$16, IF(AND($F659&gt;='2016 Overview'!$B$15,$F659&lt;='2016 Overview'!$C$15),'2016 Overview'!$A$15, IF(AND($F659&gt;='2016 Overview'!$B$14,$F659&lt;='2016 Overview'!$C$14),'2016 Overview'!$A$14, IF(AND($F659&gt;='2016 Overview'!$B$13,$F659&lt;='2016 Overview'!$C$13),'2016 Overview'!$A$13, IF(AND($F659&gt;='2016 Overview'!$B$12,$F659&lt;='2016 Overview'!$C$12),'2016 Overview'!$A$12,IF(AND($F659&gt;='2016 Overview'!$B$11,$F659&lt;='2016 Overview'!$C$11),'2016 Overview'!$A$11,IF(AND($F659&gt;='2016 Overview'!$B$10,$F659&lt;='2016 Overview'!$C$10),'2016 Overview'!$A$10,IF(AND($F659&gt;='2016 Overview'!$B$9,$F659&lt;='2016 Overview'!$C$9),'2016 Overview'!$A$9,IF(AND($F659&gt;='2016 Overview'!$B$8,$F659&lt;='2016 Overview'!$C$8),'2016 Overview'!$A$7,IF(AND($F659&gt;='2016 Overview'!$B$7,$F659&lt;='2016 Overview'!$C$7),'2016 Overview'!$A$7,IF(AND($F659&gt;='2016 Overview'!$B$6,$F659&lt;='2016 Overview'!$C$6),'2016 Overview'!$A$6,IF(AND($F659&gt;='2016 Overview'!$B$5,$F659&lt;='2016 Overview'!$C$5),'2016 Overview'!$A$5,))))))))))))))</f>
        <v>L</v>
      </c>
      <c r="C659" s="35" t="s">
        <v>148</v>
      </c>
      <c r="D659" s="51" t="s">
        <v>38</v>
      </c>
      <c r="E659" s="35" t="s">
        <v>146</v>
      </c>
      <c r="F659" s="27">
        <f>H659*3</f>
        <v>37800</v>
      </c>
      <c r="G659" s="36">
        <f>H659/F659</f>
        <v>0.33333333333333331</v>
      </c>
      <c r="H659" s="27">
        <f>I659+K659</f>
        <v>12600</v>
      </c>
      <c r="I659" s="27">
        <f>K659*2</f>
        <v>8400</v>
      </c>
      <c r="J659" s="27"/>
      <c r="K659" s="27">
        <f>3333.33+866.67</f>
        <v>4200</v>
      </c>
      <c r="L659" s="28" t="s">
        <v>131</v>
      </c>
      <c r="M659" s="28" t="s">
        <v>85</v>
      </c>
      <c r="N659" s="37">
        <f>M659-L659</f>
        <v>523</v>
      </c>
      <c r="O659" s="38">
        <f>K659/N659</f>
        <v>8.0305927342256211</v>
      </c>
    </row>
    <row r="660" spans="1:15" x14ac:dyDescent="0.25">
      <c r="A660" s="35">
        <v>2016</v>
      </c>
      <c r="B660" s="26" t="str">
        <f>IF(AND($F660&gt;='2016 Overview'!$B$18,$F660&lt;='2016 Overview'!$C$18),'2016 Overview'!$A$18,IF(AND($F660&gt;='2016 Overview'!$B$17,$F660&lt;='2016 Overview'!$C$17),'2016 Overview'!$A$17, IF(AND($F660&gt;='2016 Overview'!$B$16,$F660&lt;='2016 Overview'!$C$16),'2016 Overview'!$A$16, IF(AND($F660&gt;='2016 Overview'!$B$15,$F660&lt;='2016 Overview'!$C$15),'2016 Overview'!$A$15, IF(AND($F660&gt;='2016 Overview'!$B$14,$F660&lt;='2016 Overview'!$C$14),'2016 Overview'!$A$14, IF(AND($F660&gt;='2016 Overview'!$B$13,$F660&lt;='2016 Overview'!$C$13),'2016 Overview'!$A$13, IF(AND($F660&gt;='2016 Overview'!$B$12,$F660&lt;='2016 Overview'!$C$12),'2016 Overview'!$A$12,IF(AND($F660&gt;='2016 Overview'!$B$11,$F660&lt;='2016 Overview'!$C$11),'2016 Overview'!$A$11,IF(AND($F660&gt;='2016 Overview'!$B$10,$F660&lt;='2016 Overview'!$C$10),'2016 Overview'!$A$10,IF(AND($F660&gt;='2016 Overview'!$B$9,$F660&lt;='2016 Overview'!$C$9),'2016 Overview'!$A$9,IF(AND($F660&gt;='2016 Overview'!$B$8,$F660&lt;='2016 Overview'!$C$8),'2016 Overview'!$A$7,IF(AND($F660&gt;='2016 Overview'!$B$7,$F660&lt;='2016 Overview'!$C$7),'2016 Overview'!$A$7,IF(AND($F660&gt;='2016 Overview'!$B$6,$F660&lt;='2016 Overview'!$C$6),'2016 Overview'!$A$6,IF(AND($F660&gt;='2016 Overview'!$B$5,$F660&lt;='2016 Overview'!$C$5),'2016 Overview'!$A$5,))))))))))))))</f>
        <v>I</v>
      </c>
      <c r="C660" s="35" t="s">
        <v>148</v>
      </c>
      <c r="D660" s="26"/>
      <c r="E660" s="35" t="s">
        <v>146</v>
      </c>
      <c r="F660" s="27">
        <v>120000</v>
      </c>
      <c r="G660" s="36">
        <f>H660/F660</f>
        <v>0.33333333333333331</v>
      </c>
      <c r="H660" s="27">
        <v>40000</v>
      </c>
      <c r="I660" s="27"/>
      <c r="J660" s="27">
        <v>0</v>
      </c>
      <c r="K660" s="27">
        <f>SUM(H660-J660)</f>
        <v>40000</v>
      </c>
      <c r="L660" s="28">
        <v>41905</v>
      </c>
      <c r="M660" s="28">
        <v>42657</v>
      </c>
      <c r="N660" s="37">
        <f>M660-L660</f>
        <v>752</v>
      </c>
      <c r="O660" s="38">
        <f>K660/N660</f>
        <v>53.191489361702125</v>
      </c>
    </row>
    <row r="661" spans="1:15" x14ac:dyDescent="0.25">
      <c r="A661" s="35">
        <v>2016</v>
      </c>
      <c r="B661" s="26" t="str">
        <f>IF(AND($F661&gt;='2016 Overview'!$B$18,$F661&lt;='2016 Overview'!$C$18),'2016 Overview'!$A$18,IF(AND($F661&gt;='2016 Overview'!$B$17,$F661&lt;='2016 Overview'!$C$17),'2016 Overview'!$A$17, IF(AND($F661&gt;='2016 Overview'!$B$16,$F661&lt;='2016 Overview'!$C$16),'2016 Overview'!$A$16, IF(AND($F661&gt;='2016 Overview'!$B$15,$F661&lt;='2016 Overview'!$C$15),'2016 Overview'!$A$15, IF(AND($F661&gt;='2016 Overview'!$B$14,$F661&lt;='2016 Overview'!$C$14),'2016 Overview'!$A$14, IF(AND($F661&gt;='2016 Overview'!$B$13,$F661&lt;='2016 Overview'!$C$13),'2016 Overview'!$A$13, IF(AND($F661&gt;='2016 Overview'!$B$12,$F661&lt;='2016 Overview'!$C$12),'2016 Overview'!$A$12,IF(AND($F661&gt;='2016 Overview'!$B$11,$F661&lt;='2016 Overview'!$C$11),'2016 Overview'!$A$11,IF(AND($F661&gt;='2016 Overview'!$B$10,$F661&lt;='2016 Overview'!$C$10),'2016 Overview'!$A$10,IF(AND($F661&gt;='2016 Overview'!$B$9,$F661&lt;='2016 Overview'!$C$9),'2016 Overview'!$A$9,IF(AND($F661&gt;='2016 Overview'!$B$8,$F661&lt;='2016 Overview'!$C$8),'2016 Overview'!$A$7,IF(AND($F661&gt;='2016 Overview'!$B$7,$F661&lt;='2016 Overview'!$C$7),'2016 Overview'!$A$7,IF(AND($F661&gt;='2016 Overview'!$B$6,$F661&lt;='2016 Overview'!$C$6),'2016 Overview'!$A$6,IF(AND($F661&gt;='2016 Overview'!$B$5,$F661&lt;='2016 Overview'!$C$5),'2016 Overview'!$A$5,))))))))))))))</f>
        <v>M</v>
      </c>
      <c r="C661" s="35" t="s">
        <v>148</v>
      </c>
      <c r="D661" s="51" t="s">
        <v>38</v>
      </c>
      <c r="E661" s="35" t="s">
        <v>146</v>
      </c>
      <c r="F661" s="27">
        <f>H661*3</f>
        <v>10999.98</v>
      </c>
      <c r="G661" s="36">
        <f>H661/F661</f>
        <v>0.33333333333333331</v>
      </c>
      <c r="H661" s="27">
        <f>I661+K661</f>
        <v>3666.66</v>
      </c>
      <c r="I661" s="27">
        <f>K661*2</f>
        <v>2444.44</v>
      </c>
      <c r="J661" s="27"/>
      <c r="K661" s="27">
        <v>1222.22</v>
      </c>
      <c r="L661" s="28" t="s">
        <v>63</v>
      </c>
      <c r="M661" s="28" t="s">
        <v>64</v>
      </c>
      <c r="N661" s="37">
        <f>M661-L661</f>
        <v>228</v>
      </c>
      <c r="O661" s="38">
        <f>K661/N661</f>
        <v>5.3606140350877194</v>
      </c>
    </row>
    <row r="662" spans="1:15" x14ac:dyDescent="0.25">
      <c r="A662" s="35">
        <v>2016</v>
      </c>
      <c r="B662" s="26" t="str">
        <f>IF(AND($F662&gt;='2016 Overview'!$B$18,$F662&lt;='2016 Overview'!$C$18),'2016 Overview'!$A$18,IF(AND($F662&gt;='2016 Overview'!$B$17,$F662&lt;='2016 Overview'!$C$17),'2016 Overview'!$A$17, IF(AND($F662&gt;='2016 Overview'!$B$16,$F662&lt;='2016 Overview'!$C$16),'2016 Overview'!$A$16, IF(AND($F662&gt;='2016 Overview'!$B$15,$F662&lt;='2016 Overview'!$C$15),'2016 Overview'!$A$15, IF(AND($F662&gt;='2016 Overview'!$B$14,$F662&lt;='2016 Overview'!$C$14),'2016 Overview'!$A$14, IF(AND($F662&gt;='2016 Overview'!$B$13,$F662&lt;='2016 Overview'!$C$13),'2016 Overview'!$A$13, IF(AND($F662&gt;='2016 Overview'!$B$12,$F662&lt;='2016 Overview'!$C$12),'2016 Overview'!$A$12,IF(AND($F662&gt;='2016 Overview'!$B$11,$F662&lt;='2016 Overview'!$C$11),'2016 Overview'!$A$11,IF(AND($F662&gt;='2016 Overview'!$B$10,$F662&lt;='2016 Overview'!$C$10),'2016 Overview'!$A$10,IF(AND($F662&gt;='2016 Overview'!$B$9,$F662&lt;='2016 Overview'!$C$9),'2016 Overview'!$A$9,IF(AND($F662&gt;='2016 Overview'!$B$8,$F662&lt;='2016 Overview'!$C$8),'2016 Overview'!$A$7,IF(AND($F662&gt;='2016 Overview'!$B$7,$F662&lt;='2016 Overview'!$C$7),'2016 Overview'!$A$7,IF(AND($F662&gt;='2016 Overview'!$B$6,$F662&lt;='2016 Overview'!$C$6),'2016 Overview'!$A$6,IF(AND($F662&gt;='2016 Overview'!$B$5,$F662&lt;='2016 Overview'!$C$5),'2016 Overview'!$A$5,))))))))))))))</f>
        <v>L</v>
      </c>
      <c r="C662" s="35" t="s">
        <v>148</v>
      </c>
      <c r="D662" s="51" t="s">
        <v>38</v>
      </c>
      <c r="E662" s="35" t="s">
        <v>146</v>
      </c>
      <c r="F662" s="27">
        <f>H662*3</f>
        <v>25000.02</v>
      </c>
      <c r="G662" s="36">
        <f>H662/F662</f>
        <v>0.33333333333333331</v>
      </c>
      <c r="H662" s="27">
        <f>I662+K662</f>
        <v>8333.34</v>
      </c>
      <c r="I662" s="27">
        <f>K662*2</f>
        <v>5555.56</v>
      </c>
      <c r="J662" s="27"/>
      <c r="K662" s="27">
        <v>2777.78</v>
      </c>
      <c r="L662" s="28" t="s">
        <v>88</v>
      </c>
      <c r="M662" s="28" t="s">
        <v>89</v>
      </c>
      <c r="N662" s="37">
        <f>M662-L662</f>
        <v>1069</v>
      </c>
      <c r="O662" s="38">
        <f>K662/N662</f>
        <v>2.598484565014032</v>
      </c>
    </row>
    <row r="663" spans="1:15" x14ac:dyDescent="0.25">
      <c r="A663" s="35">
        <v>2016</v>
      </c>
      <c r="B663" s="26" t="str">
        <f>IF(AND($F663&gt;='2016 Overview'!$B$18,$F663&lt;='2016 Overview'!$C$18),'2016 Overview'!$A$18,IF(AND($F663&gt;='2016 Overview'!$B$17,$F663&lt;='2016 Overview'!$C$17),'2016 Overview'!$A$17, IF(AND($F663&gt;='2016 Overview'!$B$16,$F663&lt;='2016 Overview'!$C$16),'2016 Overview'!$A$16, IF(AND($F663&gt;='2016 Overview'!$B$15,$F663&lt;='2016 Overview'!$C$15),'2016 Overview'!$A$15, IF(AND($F663&gt;='2016 Overview'!$B$14,$F663&lt;='2016 Overview'!$C$14),'2016 Overview'!$A$14, IF(AND($F663&gt;='2016 Overview'!$B$13,$F663&lt;='2016 Overview'!$C$13),'2016 Overview'!$A$13, IF(AND($F663&gt;='2016 Overview'!$B$12,$F663&lt;='2016 Overview'!$C$12),'2016 Overview'!$A$12,IF(AND($F663&gt;='2016 Overview'!$B$11,$F663&lt;='2016 Overview'!$C$11),'2016 Overview'!$A$11,IF(AND($F663&gt;='2016 Overview'!$B$10,$F663&lt;='2016 Overview'!$C$10),'2016 Overview'!$A$10,IF(AND($F663&gt;='2016 Overview'!$B$9,$F663&lt;='2016 Overview'!$C$9),'2016 Overview'!$A$9,IF(AND($F663&gt;='2016 Overview'!$B$8,$F663&lt;='2016 Overview'!$C$8),'2016 Overview'!$A$7,IF(AND($F663&gt;='2016 Overview'!$B$7,$F663&lt;='2016 Overview'!$C$7),'2016 Overview'!$A$7,IF(AND($F663&gt;='2016 Overview'!$B$6,$F663&lt;='2016 Overview'!$C$6),'2016 Overview'!$A$6,IF(AND($F663&gt;='2016 Overview'!$B$5,$F663&lt;='2016 Overview'!$C$5),'2016 Overview'!$A$5,))))))))))))))</f>
        <v>M</v>
      </c>
      <c r="C663" s="35" t="s">
        <v>148</v>
      </c>
      <c r="D663" s="51" t="s">
        <v>38</v>
      </c>
      <c r="E663" s="35" t="s">
        <v>146</v>
      </c>
      <c r="F663" s="27">
        <f>H663*3</f>
        <v>12999.96</v>
      </c>
      <c r="G663" s="36">
        <f>H663/F663</f>
        <v>0.33333333333333331</v>
      </c>
      <c r="H663" s="27">
        <f>I663+K663</f>
        <v>4333.32</v>
      </c>
      <c r="I663" s="27">
        <f>K663*2</f>
        <v>2888.88</v>
      </c>
      <c r="J663" s="27"/>
      <c r="K663" s="27">
        <v>1444.44</v>
      </c>
      <c r="L663" s="28" t="s">
        <v>99</v>
      </c>
      <c r="M663" s="28" t="s">
        <v>89</v>
      </c>
      <c r="N663" s="37">
        <f>M663-L663</f>
        <v>439</v>
      </c>
      <c r="O663" s="38">
        <f>K663/N663</f>
        <v>3.2902961275626423</v>
      </c>
    </row>
    <row r="664" spans="1:15" x14ac:dyDescent="0.25">
      <c r="A664" s="35">
        <v>2016</v>
      </c>
      <c r="B664" s="26" t="str">
        <f>IF(AND($F664&gt;='2016 Overview'!$B$18,$F664&lt;='2016 Overview'!$C$18),'2016 Overview'!$A$18,IF(AND($F664&gt;='2016 Overview'!$B$17,$F664&lt;='2016 Overview'!$C$17),'2016 Overview'!$A$17, IF(AND($F664&gt;='2016 Overview'!$B$16,$F664&lt;='2016 Overview'!$C$16),'2016 Overview'!$A$16, IF(AND($F664&gt;='2016 Overview'!$B$15,$F664&lt;='2016 Overview'!$C$15),'2016 Overview'!$A$15, IF(AND($F664&gt;='2016 Overview'!$B$14,$F664&lt;='2016 Overview'!$C$14),'2016 Overview'!$A$14, IF(AND($F664&gt;='2016 Overview'!$B$13,$F664&lt;='2016 Overview'!$C$13),'2016 Overview'!$A$13, IF(AND($F664&gt;='2016 Overview'!$B$12,$F664&lt;='2016 Overview'!$C$12),'2016 Overview'!$A$12,IF(AND($F664&gt;='2016 Overview'!$B$11,$F664&lt;='2016 Overview'!$C$11),'2016 Overview'!$A$11,IF(AND($F664&gt;='2016 Overview'!$B$10,$F664&lt;='2016 Overview'!$C$10),'2016 Overview'!$A$10,IF(AND($F664&gt;='2016 Overview'!$B$9,$F664&lt;='2016 Overview'!$C$9),'2016 Overview'!$A$9,IF(AND($F664&gt;='2016 Overview'!$B$8,$F664&lt;='2016 Overview'!$C$8),'2016 Overview'!$A$7,IF(AND($F664&gt;='2016 Overview'!$B$7,$F664&lt;='2016 Overview'!$C$7),'2016 Overview'!$A$7,IF(AND($F664&gt;='2016 Overview'!$B$6,$F664&lt;='2016 Overview'!$C$6),'2016 Overview'!$A$6,IF(AND($F664&gt;='2016 Overview'!$B$5,$F664&lt;='2016 Overview'!$C$5),'2016 Overview'!$A$5,))))))))))))))</f>
        <v>G</v>
      </c>
      <c r="C664" s="35" t="s">
        <v>148</v>
      </c>
      <c r="D664" s="26"/>
      <c r="E664" s="35" t="s">
        <v>146</v>
      </c>
      <c r="F664" s="27">
        <v>450000</v>
      </c>
      <c r="G664" s="36">
        <f>H664/F664</f>
        <v>0.1</v>
      </c>
      <c r="H664" s="27">
        <v>45000</v>
      </c>
      <c r="I664" s="27"/>
      <c r="J664" s="27">
        <v>-3333.33</v>
      </c>
      <c r="K664" s="27">
        <f>SUM(H664-J664)</f>
        <v>48333.33</v>
      </c>
      <c r="L664" s="28">
        <v>42124</v>
      </c>
      <c r="M664" s="28">
        <v>42661</v>
      </c>
      <c r="N664" s="37">
        <f>M664-L664</f>
        <v>537</v>
      </c>
      <c r="O664" s="38">
        <f>K664/N664</f>
        <v>90.00620111731844</v>
      </c>
    </row>
    <row r="665" spans="1:15" x14ac:dyDescent="0.25">
      <c r="A665" s="35">
        <v>2016</v>
      </c>
      <c r="B665" s="26" t="str">
        <f>IF(AND($F665&gt;='2016 Overview'!$B$18,$F665&lt;='2016 Overview'!$C$18),'2016 Overview'!$A$18,IF(AND($F665&gt;='2016 Overview'!$B$17,$F665&lt;='2016 Overview'!$C$17),'2016 Overview'!$A$17, IF(AND($F665&gt;='2016 Overview'!$B$16,$F665&lt;='2016 Overview'!$C$16),'2016 Overview'!$A$16, IF(AND($F665&gt;='2016 Overview'!$B$15,$F665&lt;='2016 Overview'!$C$15),'2016 Overview'!$A$15, IF(AND($F665&gt;='2016 Overview'!$B$14,$F665&lt;='2016 Overview'!$C$14),'2016 Overview'!$A$14, IF(AND($F665&gt;='2016 Overview'!$B$13,$F665&lt;='2016 Overview'!$C$13),'2016 Overview'!$A$13, IF(AND($F665&gt;='2016 Overview'!$B$12,$F665&lt;='2016 Overview'!$C$12),'2016 Overview'!$A$12,IF(AND($F665&gt;='2016 Overview'!$B$11,$F665&lt;='2016 Overview'!$C$11),'2016 Overview'!$A$11,IF(AND($F665&gt;='2016 Overview'!$B$10,$F665&lt;='2016 Overview'!$C$10),'2016 Overview'!$A$10,IF(AND($F665&gt;='2016 Overview'!$B$9,$F665&lt;='2016 Overview'!$C$9),'2016 Overview'!$A$9,IF(AND($F665&gt;='2016 Overview'!$B$8,$F665&lt;='2016 Overview'!$C$8),'2016 Overview'!$A$7,IF(AND($F665&gt;='2016 Overview'!$B$7,$F665&lt;='2016 Overview'!$C$7),'2016 Overview'!$A$7,IF(AND($F665&gt;='2016 Overview'!$B$6,$F665&lt;='2016 Overview'!$C$6),'2016 Overview'!$A$6,IF(AND($F665&gt;='2016 Overview'!$B$5,$F665&lt;='2016 Overview'!$C$5),'2016 Overview'!$A$5,))))))))))))))</f>
        <v>L</v>
      </c>
      <c r="C665" s="35" t="s">
        <v>148</v>
      </c>
      <c r="D665" s="26"/>
      <c r="E665" s="35" t="s">
        <v>146</v>
      </c>
      <c r="F665" s="27">
        <v>25842.51</v>
      </c>
      <c r="G665" s="36">
        <f>H665/F665</f>
        <v>0.29854827053048127</v>
      </c>
      <c r="H665" s="27">
        <v>7715.2366666666667</v>
      </c>
      <c r="I665" s="27"/>
      <c r="J665" s="27">
        <v>0</v>
      </c>
      <c r="K665" s="27">
        <f>SUM(H665-J665)</f>
        <v>7715.2366666666667</v>
      </c>
      <c r="L665" s="28">
        <v>41492</v>
      </c>
      <c r="M665" s="28">
        <v>42662</v>
      </c>
      <c r="N665" s="37">
        <f>M665-L665</f>
        <v>1170</v>
      </c>
      <c r="O665" s="38">
        <f>K665/N665</f>
        <v>6.5942193732193735</v>
      </c>
    </row>
    <row r="666" spans="1:15" x14ac:dyDescent="0.25">
      <c r="A666" s="35">
        <v>2016</v>
      </c>
      <c r="B666" s="26">
        <f>IF(AND($F666&gt;='2016 Overview'!$B$18,$F666&lt;='2016 Overview'!$C$18),'2016 Overview'!$A$18,IF(AND($F666&gt;='2016 Overview'!$B$17,$F666&lt;='2016 Overview'!$C$17),'2016 Overview'!$A$17, IF(AND($F666&gt;='2016 Overview'!$B$16,$F666&lt;='2016 Overview'!$C$16),'2016 Overview'!$A$16, IF(AND($F666&gt;='2016 Overview'!$B$15,$F666&lt;='2016 Overview'!$C$15),'2016 Overview'!$A$15, IF(AND($F666&gt;='2016 Overview'!$B$14,$F666&lt;='2016 Overview'!$C$14),'2016 Overview'!$A$14, IF(AND($F666&gt;='2016 Overview'!$B$13,$F666&lt;='2016 Overview'!$C$13),'2016 Overview'!$A$13, IF(AND($F666&gt;='2016 Overview'!$B$12,$F666&lt;='2016 Overview'!$C$12),'2016 Overview'!$A$12,IF(AND($F666&gt;='2016 Overview'!$B$11,$F666&lt;='2016 Overview'!$C$11),'2016 Overview'!$A$11,IF(AND($F666&gt;='2016 Overview'!$B$10,$F666&lt;='2016 Overview'!$C$10),'2016 Overview'!$A$10,IF(AND($F666&gt;='2016 Overview'!$B$9,$F666&lt;='2016 Overview'!$C$9),'2016 Overview'!$A$9,IF(AND($F666&gt;='2016 Overview'!$B$8,$F666&lt;='2016 Overview'!$C$8),'2016 Overview'!$A$7,IF(AND($F666&gt;='2016 Overview'!$B$7,$F666&lt;='2016 Overview'!$C$7),'2016 Overview'!$A$7,IF(AND($F666&gt;='2016 Overview'!$B$6,$F666&lt;='2016 Overview'!$C$6),'2016 Overview'!$A$6,IF(AND($F666&gt;='2016 Overview'!$B$5,$F666&lt;='2016 Overview'!$C$5),'2016 Overview'!$A$5,))))))))))))))</f>
        <v>0</v>
      </c>
      <c r="C666" s="35" t="s">
        <v>148</v>
      </c>
      <c r="D666" s="26"/>
      <c r="E666" s="35" t="s">
        <v>146</v>
      </c>
      <c r="F666" s="27">
        <v>65000</v>
      </c>
      <c r="G666" s="36">
        <f>H666/F666</f>
        <v>0.33333323076923077</v>
      </c>
      <c r="H666" s="27">
        <v>21666.66</v>
      </c>
      <c r="I666" s="27"/>
      <c r="J666" s="27">
        <v>0</v>
      </c>
      <c r="K666" s="27">
        <f>SUM(H666-J666)</f>
        <v>21666.66</v>
      </c>
      <c r="L666" s="28">
        <v>41780</v>
      </c>
      <c r="M666" s="28">
        <v>42663</v>
      </c>
      <c r="N666" s="37">
        <f>M666-L666</f>
        <v>883</v>
      </c>
      <c r="O666" s="38">
        <f>K666/N666</f>
        <v>24.537553793884484</v>
      </c>
    </row>
    <row r="667" spans="1:15" x14ac:dyDescent="0.25">
      <c r="A667" s="35">
        <v>2016</v>
      </c>
      <c r="B667" s="26" t="str">
        <f>IF(AND($F667&gt;='2016 Overview'!$B$18,$F667&lt;='2016 Overview'!$C$18),'2016 Overview'!$A$18,IF(AND($F667&gt;='2016 Overview'!$B$17,$F667&lt;='2016 Overview'!$C$17),'2016 Overview'!$A$17, IF(AND($F667&gt;='2016 Overview'!$B$16,$F667&lt;='2016 Overview'!$C$16),'2016 Overview'!$A$16, IF(AND($F667&gt;='2016 Overview'!$B$15,$F667&lt;='2016 Overview'!$C$15),'2016 Overview'!$A$15, IF(AND($F667&gt;='2016 Overview'!$B$14,$F667&lt;='2016 Overview'!$C$14),'2016 Overview'!$A$14, IF(AND($F667&gt;='2016 Overview'!$B$13,$F667&lt;='2016 Overview'!$C$13),'2016 Overview'!$A$13, IF(AND($F667&gt;='2016 Overview'!$B$12,$F667&lt;='2016 Overview'!$C$12),'2016 Overview'!$A$12,IF(AND($F667&gt;='2016 Overview'!$B$11,$F667&lt;='2016 Overview'!$C$11),'2016 Overview'!$A$11,IF(AND($F667&gt;='2016 Overview'!$B$10,$F667&lt;='2016 Overview'!$C$10),'2016 Overview'!$A$10,IF(AND($F667&gt;='2016 Overview'!$B$9,$F667&lt;='2016 Overview'!$C$9),'2016 Overview'!$A$9,IF(AND($F667&gt;='2016 Overview'!$B$8,$F667&lt;='2016 Overview'!$C$8),'2016 Overview'!$A$7,IF(AND($F667&gt;='2016 Overview'!$B$7,$F667&lt;='2016 Overview'!$C$7),'2016 Overview'!$A$7,IF(AND($F667&gt;='2016 Overview'!$B$6,$F667&lt;='2016 Overview'!$C$6),'2016 Overview'!$A$6,IF(AND($F667&gt;='2016 Overview'!$B$5,$F667&lt;='2016 Overview'!$C$5),'2016 Overview'!$A$5,))))))))))))))</f>
        <v>I</v>
      </c>
      <c r="C667" s="35" t="s">
        <v>148</v>
      </c>
      <c r="D667" s="26"/>
      <c r="E667" s="35" t="s">
        <v>146</v>
      </c>
      <c r="F667" s="27">
        <v>185200</v>
      </c>
      <c r="G667" s="36">
        <f>H667/F667</f>
        <v>0.33333331533477323</v>
      </c>
      <c r="H667" s="27">
        <v>61733.33</v>
      </c>
      <c r="I667" s="27"/>
      <c r="J667" s="27">
        <v>0</v>
      </c>
      <c r="K667" s="27">
        <f>SUM(H667-J667)</f>
        <v>61733.33</v>
      </c>
      <c r="L667" s="28">
        <v>41957</v>
      </c>
      <c r="M667" s="28">
        <v>42663</v>
      </c>
      <c r="N667" s="37">
        <f>M667-L667</f>
        <v>706</v>
      </c>
      <c r="O667" s="38">
        <f>K667/N667</f>
        <v>87.440977337110482</v>
      </c>
    </row>
    <row r="668" spans="1:15" x14ac:dyDescent="0.25">
      <c r="A668" s="35">
        <v>2016</v>
      </c>
      <c r="B668" s="26" t="str">
        <f>IF(AND($F668&gt;='2016 Overview'!$B$18,$F668&lt;='2016 Overview'!$C$18),'2016 Overview'!$A$18,IF(AND($F668&gt;='2016 Overview'!$B$17,$F668&lt;='2016 Overview'!$C$17),'2016 Overview'!$A$17, IF(AND($F668&gt;='2016 Overview'!$B$16,$F668&lt;='2016 Overview'!$C$16),'2016 Overview'!$A$16, IF(AND($F668&gt;='2016 Overview'!$B$15,$F668&lt;='2016 Overview'!$C$15),'2016 Overview'!$A$15, IF(AND($F668&gt;='2016 Overview'!$B$14,$F668&lt;='2016 Overview'!$C$14),'2016 Overview'!$A$14, IF(AND($F668&gt;='2016 Overview'!$B$13,$F668&lt;='2016 Overview'!$C$13),'2016 Overview'!$A$13, IF(AND($F668&gt;='2016 Overview'!$B$12,$F668&lt;='2016 Overview'!$C$12),'2016 Overview'!$A$12,IF(AND($F668&gt;='2016 Overview'!$B$11,$F668&lt;='2016 Overview'!$C$11),'2016 Overview'!$A$11,IF(AND($F668&gt;='2016 Overview'!$B$10,$F668&lt;='2016 Overview'!$C$10),'2016 Overview'!$A$10,IF(AND($F668&gt;='2016 Overview'!$B$9,$F668&lt;='2016 Overview'!$C$9),'2016 Overview'!$A$9,IF(AND($F668&gt;='2016 Overview'!$B$8,$F668&lt;='2016 Overview'!$C$8),'2016 Overview'!$A$7,IF(AND($F668&gt;='2016 Overview'!$B$7,$F668&lt;='2016 Overview'!$C$7),'2016 Overview'!$A$7,IF(AND($F668&gt;='2016 Overview'!$B$6,$F668&lt;='2016 Overview'!$C$6),'2016 Overview'!$A$6,IF(AND($F668&gt;='2016 Overview'!$B$5,$F668&lt;='2016 Overview'!$C$5),'2016 Overview'!$A$5,))))))))))))))</f>
        <v>M</v>
      </c>
      <c r="C668" s="35" t="s">
        <v>148</v>
      </c>
      <c r="D668" s="26"/>
      <c r="E668" s="35" t="s">
        <v>146</v>
      </c>
      <c r="F668" s="27">
        <v>19000</v>
      </c>
      <c r="G668" s="36">
        <f>H668/F668</f>
        <v>0.33333315789473683</v>
      </c>
      <c r="H668" s="27">
        <v>6333.33</v>
      </c>
      <c r="I668" s="27"/>
      <c r="J668" s="27">
        <v>-1000</v>
      </c>
      <c r="K668" s="27">
        <f>SUM(H668-J668)</f>
        <v>7333.33</v>
      </c>
      <c r="L668" s="28">
        <v>41758</v>
      </c>
      <c r="M668" s="28">
        <v>42663</v>
      </c>
      <c r="N668" s="37">
        <f>M668-L668</f>
        <v>905</v>
      </c>
      <c r="O668" s="38">
        <f>K668/N668</f>
        <v>8.103127071823204</v>
      </c>
    </row>
    <row r="669" spans="1:15" x14ac:dyDescent="0.25">
      <c r="A669" s="35">
        <v>2016</v>
      </c>
      <c r="B669" s="26" t="str">
        <f>IF(AND($F669&gt;='2016 Overview'!$B$18,$F669&lt;='2016 Overview'!$C$18),'2016 Overview'!$A$18,IF(AND($F669&gt;='2016 Overview'!$B$17,$F669&lt;='2016 Overview'!$C$17),'2016 Overview'!$A$17, IF(AND($F669&gt;='2016 Overview'!$B$16,$F669&lt;='2016 Overview'!$C$16),'2016 Overview'!$A$16, IF(AND($F669&gt;='2016 Overview'!$B$15,$F669&lt;='2016 Overview'!$C$15),'2016 Overview'!$A$15, IF(AND($F669&gt;='2016 Overview'!$B$14,$F669&lt;='2016 Overview'!$C$14),'2016 Overview'!$A$14, IF(AND($F669&gt;='2016 Overview'!$B$13,$F669&lt;='2016 Overview'!$C$13),'2016 Overview'!$A$13, IF(AND($F669&gt;='2016 Overview'!$B$12,$F669&lt;='2016 Overview'!$C$12),'2016 Overview'!$A$12,IF(AND($F669&gt;='2016 Overview'!$B$11,$F669&lt;='2016 Overview'!$C$11),'2016 Overview'!$A$11,IF(AND($F669&gt;='2016 Overview'!$B$10,$F669&lt;='2016 Overview'!$C$10),'2016 Overview'!$A$10,IF(AND($F669&gt;='2016 Overview'!$B$9,$F669&lt;='2016 Overview'!$C$9),'2016 Overview'!$A$9,IF(AND($F669&gt;='2016 Overview'!$B$8,$F669&lt;='2016 Overview'!$C$8),'2016 Overview'!$A$7,IF(AND($F669&gt;='2016 Overview'!$B$7,$F669&lt;='2016 Overview'!$C$7),'2016 Overview'!$A$7,IF(AND($F669&gt;='2016 Overview'!$B$6,$F669&lt;='2016 Overview'!$C$6),'2016 Overview'!$A$6,IF(AND($F669&gt;='2016 Overview'!$B$5,$F669&lt;='2016 Overview'!$C$5),'2016 Overview'!$A$5,))))))))))))))</f>
        <v>L</v>
      </c>
      <c r="C669" s="35" t="s">
        <v>148</v>
      </c>
      <c r="D669" s="51" t="s">
        <v>38</v>
      </c>
      <c r="E669" s="35" t="s">
        <v>146</v>
      </c>
      <c r="F669" s="27">
        <f>H669*3</f>
        <v>35000.01</v>
      </c>
      <c r="G669" s="36">
        <f>H669/F669</f>
        <v>0.33333333333333331</v>
      </c>
      <c r="H669" s="27">
        <f>I669+K669</f>
        <v>11666.67</v>
      </c>
      <c r="I669" s="27">
        <f>K669*2</f>
        <v>7777.78</v>
      </c>
      <c r="J669" s="27"/>
      <c r="K669" s="27">
        <v>3888.89</v>
      </c>
      <c r="L669" s="28" t="s">
        <v>143</v>
      </c>
      <c r="M669" s="28" t="s">
        <v>50</v>
      </c>
      <c r="N669" s="37">
        <f>M669-L669</f>
        <v>203</v>
      </c>
      <c r="O669" s="38">
        <f>K669/N669</f>
        <v>19.157093596059113</v>
      </c>
    </row>
    <row r="670" spans="1:15" x14ac:dyDescent="0.25">
      <c r="A670" s="35">
        <v>2016</v>
      </c>
      <c r="B670" s="26" t="str">
        <f>IF(AND($F670&gt;='2016 Overview'!$B$18,$F670&lt;='2016 Overview'!$C$18),'2016 Overview'!$A$18,IF(AND($F670&gt;='2016 Overview'!$B$17,$F670&lt;='2016 Overview'!$C$17),'2016 Overview'!$A$17, IF(AND($F670&gt;='2016 Overview'!$B$16,$F670&lt;='2016 Overview'!$C$16),'2016 Overview'!$A$16, IF(AND($F670&gt;='2016 Overview'!$B$15,$F670&lt;='2016 Overview'!$C$15),'2016 Overview'!$A$15, IF(AND($F670&gt;='2016 Overview'!$B$14,$F670&lt;='2016 Overview'!$C$14),'2016 Overview'!$A$14, IF(AND($F670&gt;='2016 Overview'!$B$13,$F670&lt;='2016 Overview'!$C$13),'2016 Overview'!$A$13, IF(AND($F670&gt;='2016 Overview'!$B$12,$F670&lt;='2016 Overview'!$C$12),'2016 Overview'!$A$12,IF(AND($F670&gt;='2016 Overview'!$B$11,$F670&lt;='2016 Overview'!$C$11),'2016 Overview'!$A$11,IF(AND($F670&gt;='2016 Overview'!$B$10,$F670&lt;='2016 Overview'!$C$10),'2016 Overview'!$A$10,IF(AND($F670&gt;='2016 Overview'!$B$9,$F670&lt;='2016 Overview'!$C$9),'2016 Overview'!$A$9,IF(AND($F670&gt;='2016 Overview'!$B$8,$F670&lt;='2016 Overview'!$C$8),'2016 Overview'!$A$7,IF(AND($F670&gt;='2016 Overview'!$B$7,$F670&lt;='2016 Overview'!$C$7),'2016 Overview'!$A$7,IF(AND($F670&gt;='2016 Overview'!$B$6,$F670&lt;='2016 Overview'!$C$6),'2016 Overview'!$A$6,IF(AND($F670&gt;='2016 Overview'!$B$5,$F670&lt;='2016 Overview'!$C$5),'2016 Overview'!$A$5,))))))))))))))</f>
        <v>L</v>
      </c>
      <c r="C670" s="35" t="s">
        <v>148</v>
      </c>
      <c r="D670" s="26"/>
      <c r="E670" s="35" t="s">
        <v>146</v>
      </c>
      <c r="F670" s="27">
        <v>33000</v>
      </c>
      <c r="G670" s="36">
        <f>H670/F670</f>
        <v>0.33333333333333331</v>
      </c>
      <c r="H670" s="27">
        <v>11000</v>
      </c>
      <c r="I670" s="27"/>
      <c r="J670" s="27">
        <v>0</v>
      </c>
      <c r="K670" s="27">
        <f>SUM(H670-J670)</f>
        <v>11000</v>
      </c>
      <c r="L670" s="28">
        <v>41961</v>
      </c>
      <c r="M670" s="28">
        <v>42664</v>
      </c>
      <c r="N670" s="37">
        <f>M670-L670</f>
        <v>703</v>
      </c>
      <c r="O670" s="38">
        <f>K670/N670</f>
        <v>15.647226173541963</v>
      </c>
    </row>
    <row r="671" spans="1:15" x14ac:dyDescent="0.25">
      <c r="A671" s="35">
        <v>2016</v>
      </c>
      <c r="B671" s="26" t="str">
        <f>IF(AND($F671&gt;='2016 Overview'!$B$18,$F671&lt;='2016 Overview'!$C$18),'2016 Overview'!$A$18,IF(AND($F671&gt;='2016 Overview'!$B$17,$F671&lt;='2016 Overview'!$C$17),'2016 Overview'!$A$17, IF(AND($F671&gt;='2016 Overview'!$B$16,$F671&lt;='2016 Overview'!$C$16),'2016 Overview'!$A$16, IF(AND($F671&gt;='2016 Overview'!$B$15,$F671&lt;='2016 Overview'!$C$15),'2016 Overview'!$A$15, IF(AND($F671&gt;='2016 Overview'!$B$14,$F671&lt;='2016 Overview'!$C$14),'2016 Overview'!$A$14, IF(AND($F671&gt;='2016 Overview'!$B$13,$F671&lt;='2016 Overview'!$C$13),'2016 Overview'!$A$13, IF(AND($F671&gt;='2016 Overview'!$B$12,$F671&lt;='2016 Overview'!$C$12),'2016 Overview'!$A$12,IF(AND($F671&gt;='2016 Overview'!$B$11,$F671&lt;='2016 Overview'!$C$11),'2016 Overview'!$A$11,IF(AND($F671&gt;='2016 Overview'!$B$10,$F671&lt;='2016 Overview'!$C$10),'2016 Overview'!$A$10,IF(AND($F671&gt;='2016 Overview'!$B$9,$F671&lt;='2016 Overview'!$C$9),'2016 Overview'!$A$9,IF(AND($F671&gt;='2016 Overview'!$B$8,$F671&lt;='2016 Overview'!$C$8),'2016 Overview'!$A$7,IF(AND($F671&gt;='2016 Overview'!$B$7,$F671&lt;='2016 Overview'!$C$7),'2016 Overview'!$A$7,IF(AND($F671&gt;='2016 Overview'!$B$6,$F671&lt;='2016 Overview'!$C$6),'2016 Overview'!$A$6,IF(AND($F671&gt;='2016 Overview'!$B$5,$F671&lt;='2016 Overview'!$C$5),'2016 Overview'!$A$5,))))))))))))))</f>
        <v>L</v>
      </c>
      <c r="C671" s="35" t="s">
        <v>148</v>
      </c>
      <c r="D671" s="51" t="s">
        <v>38</v>
      </c>
      <c r="E671" s="35" t="s">
        <v>146</v>
      </c>
      <c r="F671" s="27">
        <f>H671*3</f>
        <v>25000.02</v>
      </c>
      <c r="G671" s="36">
        <f>H671/F671</f>
        <v>0.33333333333333331</v>
      </c>
      <c r="H671" s="27">
        <f>I671+K671</f>
        <v>8333.34</v>
      </c>
      <c r="I671" s="27">
        <f>K671*2</f>
        <v>5555.56</v>
      </c>
      <c r="J671" s="27"/>
      <c r="K671" s="27">
        <v>2777.78</v>
      </c>
      <c r="L671" s="28" t="s">
        <v>49</v>
      </c>
      <c r="M671" s="28" t="s">
        <v>50</v>
      </c>
      <c r="N671" s="37">
        <f>M671-L671</f>
        <v>630</v>
      </c>
      <c r="O671" s="38">
        <f>K671/N671</f>
        <v>4.4091746031746037</v>
      </c>
    </row>
    <row r="672" spans="1:15" x14ac:dyDescent="0.25">
      <c r="A672" s="35">
        <v>2016</v>
      </c>
      <c r="B672" s="26" t="str">
        <f>IF(AND($F672&gt;='2016 Overview'!$B$18,$F672&lt;='2016 Overview'!$C$18),'2016 Overview'!$A$18,IF(AND($F672&gt;='2016 Overview'!$B$17,$F672&lt;='2016 Overview'!$C$17),'2016 Overview'!$A$17, IF(AND($F672&gt;='2016 Overview'!$B$16,$F672&lt;='2016 Overview'!$C$16),'2016 Overview'!$A$16, IF(AND($F672&gt;='2016 Overview'!$B$15,$F672&lt;='2016 Overview'!$C$15),'2016 Overview'!$A$15, IF(AND($F672&gt;='2016 Overview'!$B$14,$F672&lt;='2016 Overview'!$C$14),'2016 Overview'!$A$14, IF(AND($F672&gt;='2016 Overview'!$B$13,$F672&lt;='2016 Overview'!$C$13),'2016 Overview'!$A$13, IF(AND($F672&gt;='2016 Overview'!$B$12,$F672&lt;='2016 Overview'!$C$12),'2016 Overview'!$A$12,IF(AND($F672&gt;='2016 Overview'!$B$11,$F672&lt;='2016 Overview'!$C$11),'2016 Overview'!$A$11,IF(AND($F672&gt;='2016 Overview'!$B$10,$F672&lt;='2016 Overview'!$C$10),'2016 Overview'!$A$10,IF(AND($F672&gt;='2016 Overview'!$B$9,$F672&lt;='2016 Overview'!$C$9),'2016 Overview'!$A$9,IF(AND($F672&gt;='2016 Overview'!$B$8,$F672&lt;='2016 Overview'!$C$8),'2016 Overview'!$A$7,IF(AND($F672&gt;='2016 Overview'!$B$7,$F672&lt;='2016 Overview'!$C$7),'2016 Overview'!$A$7,IF(AND($F672&gt;='2016 Overview'!$B$6,$F672&lt;='2016 Overview'!$C$6),'2016 Overview'!$A$6,IF(AND($F672&gt;='2016 Overview'!$B$5,$F672&lt;='2016 Overview'!$C$5),'2016 Overview'!$A$5,))))))))))))))</f>
        <v>M</v>
      </c>
      <c r="C672" s="35" t="s">
        <v>148</v>
      </c>
      <c r="D672" s="51" t="s">
        <v>38</v>
      </c>
      <c r="E672" s="35" t="s">
        <v>146</v>
      </c>
      <c r="F672" s="27">
        <f>H672*3</f>
        <v>23000.04</v>
      </c>
      <c r="G672" s="36">
        <f>H672/F672</f>
        <v>0.33333333333333331</v>
      </c>
      <c r="H672" s="27">
        <f>I672+K672</f>
        <v>7666.68</v>
      </c>
      <c r="I672" s="27">
        <f>K672*2</f>
        <v>5111.12</v>
      </c>
      <c r="J672" s="27"/>
      <c r="K672" s="27">
        <v>2555.56</v>
      </c>
      <c r="L672" s="28" t="s">
        <v>112</v>
      </c>
      <c r="M672" s="28" t="s">
        <v>46</v>
      </c>
      <c r="N672" s="37">
        <f>M672-L672</f>
        <v>209</v>
      </c>
      <c r="O672" s="38">
        <f>K672/N672</f>
        <v>12.22755980861244</v>
      </c>
    </row>
    <row r="673" spans="1:15" x14ac:dyDescent="0.25">
      <c r="A673" s="35">
        <v>2016</v>
      </c>
      <c r="B673" s="26" t="str">
        <f>IF(AND($F673&gt;='2016 Overview'!$B$18,$F673&lt;='2016 Overview'!$C$18),'2016 Overview'!$A$18,IF(AND($F673&gt;='2016 Overview'!$B$17,$F673&lt;='2016 Overview'!$C$17),'2016 Overview'!$A$17, IF(AND($F673&gt;='2016 Overview'!$B$16,$F673&lt;='2016 Overview'!$C$16),'2016 Overview'!$A$16, IF(AND($F673&gt;='2016 Overview'!$B$15,$F673&lt;='2016 Overview'!$C$15),'2016 Overview'!$A$15, IF(AND($F673&gt;='2016 Overview'!$B$14,$F673&lt;='2016 Overview'!$C$14),'2016 Overview'!$A$14, IF(AND($F673&gt;='2016 Overview'!$B$13,$F673&lt;='2016 Overview'!$C$13),'2016 Overview'!$A$13, IF(AND($F673&gt;='2016 Overview'!$B$12,$F673&lt;='2016 Overview'!$C$12),'2016 Overview'!$A$12,IF(AND($F673&gt;='2016 Overview'!$B$11,$F673&lt;='2016 Overview'!$C$11),'2016 Overview'!$A$11,IF(AND($F673&gt;='2016 Overview'!$B$10,$F673&lt;='2016 Overview'!$C$10),'2016 Overview'!$A$10,IF(AND($F673&gt;='2016 Overview'!$B$9,$F673&lt;='2016 Overview'!$C$9),'2016 Overview'!$A$9,IF(AND($F673&gt;='2016 Overview'!$B$8,$F673&lt;='2016 Overview'!$C$8),'2016 Overview'!$A$7,IF(AND($F673&gt;='2016 Overview'!$B$7,$F673&lt;='2016 Overview'!$C$7),'2016 Overview'!$A$7,IF(AND($F673&gt;='2016 Overview'!$B$6,$F673&lt;='2016 Overview'!$C$6),'2016 Overview'!$A$6,IF(AND($F673&gt;='2016 Overview'!$B$5,$F673&lt;='2016 Overview'!$C$5),'2016 Overview'!$A$5,))))))))))))))</f>
        <v>N</v>
      </c>
      <c r="C673" s="35" t="s">
        <v>148</v>
      </c>
      <c r="D673" s="51" t="s">
        <v>38</v>
      </c>
      <c r="E673" s="35" t="s">
        <v>146</v>
      </c>
      <c r="F673" s="27">
        <f>H673*3</f>
        <v>7355.6999999999989</v>
      </c>
      <c r="G673" s="36">
        <f>H673/F673</f>
        <v>0.33333333333333331</v>
      </c>
      <c r="H673" s="27">
        <f>I673+K673</f>
        <v>2451.8999999999996</v>
      </c>
      <c r="I673" s="27">
        <f>K673*2</f>
        <v>1634.6</v>
      </c>
      <c r="J673" s="27"/>
      <c r="K673" s="27">
        <v>817.3</v>
      </c>
      <c r="L673" s="28" t="s">
        <v>45</v>
      </c>
      <c r="M673" s="28" t="s">
        <v>46</v>
      </c>
      <c r="N673" s="37">
        <f>M673-L673</f>
        <v>263</v>
      </c>
      <c r="O673" s="38">
        <f>K673/N673</f>
        <v>3.1076045627376425</v>
      </c>
    </row>
    <row r="674" spans="1:15" x14ac:dyDescent="0.25">
      <c r="A674" s="35">
        <v>2016</v>
      </c>
      <c r="B674" s="26">
        <f>IF(AND($F674&gt;='2016 Overview'!$B$18,$F674&lt;='2016 Overview'!$C$18),'2016 Overview'!$A$18,IF(AND($F674&gt;='2016 Overview'!$B$17,$F674&lt;='2016 Overview'!$C$17),'2016 Overview'!$A$17, IF(AND($F674&gt;='2016 Overview'!$B$16,$F674&lt;='2016 Overview'!$C$16),'2016 Overview'!$A$16, IF(AND($F674&gt;='2016 Overview'!$B$15,$F674&lt;='2016 Overview'!$C$15),'2016 Overview'!$A$15, IF(AND($F674&gt;='2016 Overview'!$B$14,$F674&lt;='2016 Overview'!$C$14),'2016 Overview'!$A$14, IF(AND($F674&gt;='2016 Overview'!$B$13,$F674&lt;='2016 Overview'!$C$13),'2016 Overview'!$A$13, IF(AND($F674&gt;='2016 Overview'!$B$12,$F674&lt;='2016 Overview'!$C$12),'2016 Overview'!$A$12,IF(AND($F674&gt;='2016 Overview'!$B$11,$F674&lt;='2016 Overview'!$C$11),'2016 Overview'!$A$11,IF(AND($F674&gt;='2016 Overview'!$B$10,$F674&lt;='2016 Overview'!$C$10),'2016 Overview'!$A$10,IF(AND($F674&gt;='2016 Overview'!$B$9,$F674&lt;='2016 Overview'!$C$9),'2016 Overview'!$A$9,IF(AND($F674&gt;='2016 Overview'!$B$8,$F674&lt;='2016 Overview'!$C$8),'2016 Overview'!$A$7,IF(AND($F674&gt;='2016 Overview'!$B$7,$F674&lt;='2016 Overview'!$C$7),'2016 Overview'!$A$7,IF(AND($F674&gt;='2016 Overview'!$B$6,$F674&lt;='2016 Overview'!$C$6),'2016 Overview'!$A$6,IF(AND($F674&gt;='2016 Overview'!$B$5,$F674&lt;='2016 Overview'!$C$5),'2016 Overview'!$A$5,))))))))))))))</f>
        <v>0</v>
      </c>
      <c r="C674" s="35" t="s">
        <v>148</v>
      </c>
      <c r="D674" s="51" t="s">
        <v>38</v>
      </c>
      <c r="E674" s="35" t="s">
        <v>146</v>
      </c>
      <c r="F674" s="27">
        <f>H674*3</f>
        <v>24999.93</v>
      </c>
      <c r="G674" s="36">
        <f>H674/F674</f>
        <v>0.33333333333333331</v>
      </c>
      <c r="H674" s="27">
        <f>I674+K674</f>
        <v>8333.31</v>
      </c>
      <c r="I674" s="27">
        <f>K674*2</f>
        <v>5555.54</v>
      </c>
      <c r="J674" s="27"/>
      <c r="K674" s="27">
        <v>2777.77</v>
      </c>
      <c r="L674" s="28" t="s">
        <v>65</v>
      </c>
      <c r="M674" s="28" t="s">
        <v>44</v>
      </c>
      <c r="N674" s="37">
        <f>M674-L674</f>
        <v>638</v>
      </c>
      <c r="O674" s="38">
        <f>K674/N674</f>
        <v>4.3538714733542321</v>
      </c>
    </row>
    <row r="675" spans="1:15" x14ac:dyDescent="0.25">
      <c r="A675" s="35">
        <v>2016</v>
      </c>
      <c r="B675" s="26" t="str">
        <f>IF(AND($F675&gt;='2016 Overview'!$B$18,$F675&lt;='2016 Overview'!$C$18),'2016 Overview'!$A$18,IF(AND($F675&gt;='2016 Overview'!$B$17,$F675&lt;='2016 Overview'!$C$17),'2016 Overview'!$A$17, IF(AND($F675&gt;='2016 Overview'!$B$16,$F675&lt;='2016 Overview'!$C$16),'2016 Overview'!$A$16, IF(AND($F675&gt;='2016 Overview'!$B$15,$F675&lt;='2016 Overview'!$C$15),'2016 Overview'!$A$15, IF(AND($F675&gt;='2016 Overview'!$B$14,$F675&lt;='2016 Overview'!$C$14),'2016 Overview'!$A$14, IF(AND($F675&gt;='2016 Overview'!$B$13,$F675&lt;='2016 Overview'!$C$13),'2016 Overview'!$A$13, IF(AND($F675&gt;='2016 Overview'!$B$12,$F675&lt;='2016 Overview'!$C$12),'2016 Overview'!$A$12,IF(AND($F675&gt;='2016 Overview'!$B$11,$F675&lt;='2016 Overview'!$C$11),'2016 Overview'!$A$11,IF(AND($F675&gt;='2016 Overview'!$B$10,$F675&lt;='2016 Overview'!$C$10),'2016 Overview'!$A$10,IF(AND($F675&gt;='2016 Overview'!$B$9,$F675&lt;='2016 Overview'!$C$9),'2016 Overview'!$A$9,IF(AND($F675&gt;='2016 Overview'!$B$8,$F675&lt;='2016 Overview'!$C$8),'2016 Overview'!$A$7,IF(AND($F675&gt;='2016 Overview'!$B$7,$F675&lt;='2016 Overview'!$C$7),'2016 Overview'!$A$7,IF(AND($F675&gt;='2016 Overview'!$B$6,$F675&lt;='2016 Overview'!$C$6),'2016 Overview'!$A$6,IF(AND($F675&gt;='2016 Overview'!$B$5,$F675&lt;='2016 Overview'!$C$5),'2016 Overview'!$A$5,))))))))))))))</f>
        <v>L</v>
      </c>
      <c r="C675" s="35" t="s">
        <v>148</v>
      </c>
      <c r="D675" s="51" t="s">
        <v>38</v>
      </c>
      <c r="E675" s="35" t="s">
        <v>146</v>
      </c>
      <c r="F675" s="27">
        <f>H675*3</f>
        <v>25545.33</v>
      </c>
      <c r="G675" s="36">
        <f>H675/F675</f>
        <v>0.33333333333333331</v>
      </c>
      <c r="H675" s="27">
        <f>I675+K675</f>
        <v>8515.11</v>
      </c>
      <c r="I675" s="27">
        <f>K675*2</f>
        <v>5676.74</v>
      </c>
      <c r="J675" s="27"/>
      <c r="K675" s="27">
        <v>2838.37</v>
      </c>
      <c r="L675" s="28" t="s">
        <v>49</v>
      </c>
      <c r="M675" s="28" t="s">
        <v>44</v>
      </c>
      <c r="N675" s="37">
        <f>M675-L675</f>
        <v>636</v>
      </c>
      <c r="O675" s="38">
        <f>K675/N675</f>
        <v>4.4628459119496853</v>
      </c>
    </row>
    <row r="676" spans="1:15" x14ac:dyDescent="0.25">
      <c r="A676" s="35">
        <v>2016</v>
      </c>
      <c r="B676" s="26" t="str">
        <f>IF(AND($F676&gt;='2016 Overview'!$B$18,$F676&lt;='2016 Overview'!$C$18),'2016 Overview'!$A$18,IF(AND($F676&gt;='2016 Overview'!$B$17,$F676&lt;='2016 Overview'!$C$17),'2016 Overview'!$A$17, IF(AND($F676&gt;='2016 Overview'!$B$16,$F676&lt;='2016 Overview'!$C$16),'2016 Overview'!$A$16, IF(AND($F676&gt;='2016 Overview'!$B$15,$F676&lt;='2016 Overview'!$C$15),'2016 Overview'!$A$15, IF(AND($F676&gt;='2016 Overview'!$B$14,$F676&lt;='2016 Overview'!$C$14),'2016 Overview'!$A$14, IF(AND($F676&gt;='2016 Overview'!$B$13,$F676&lt;='2016 Overview'!$C$13),'2016 Overview'!$A$13, IF(AND($F676&gt;='2016 Overview'!$B$12,$F676&lt;='2016 Overview'!$C$12),'2016 Overview'!$A$12,IF(AND($F676&gt;='2016 Overview'!$B$11,$F676&lt;='2016 Overview'!$C$11),'2016 Overview'!$A$11,IF(AND($F676&gt;='2016 Overview'!$B$10,$F676&lt;='2016 Overview'!$C$10),'2016 Overview'!$A$10,IF(AND($F676&gt;='2016 Overview'!$B$9,$F676&lt;='2016 Overview'!$C$9),'2016 Overview'!$A$9,IF(AND($F676&gt;='2016 Overview'!$B$8,$F676&lt;='2016 Overview'!$C$8),'2016 Overview'!$A$7,IF(AND($F676&gt;='2016 Overview'!$B$7,$F676&lt;='2016 Overview'!$C$7),'2016 Overview'!$A$7,IF(AND($F676&gt;='2016 Overview'!$B$6,$F676&lt;='2016 Overview'!$C$6),'2016 Overview'!$A$6,IF(AND($F676&gt;='2016 Overview'!$B$5,$F676&lt;='2016 Overview'!$C$5),'2016 Overview'!$A$5,))))))))))))))</f>
        <v>N</v>
      </c>
      <c r="C676" s="35" t="s">
        <v>148</v>
      </c>
      <c r="D676" s="51" t="s">
        <v>38</v>
      </c>
      <c r="E676" s="35" t="s">
        <v>146</v>
      </c>
      <c r="F676" s="27">
        <f>H676*3</f>
        <v>8887.5</v>
      </c>
      <c r="G676" s="36">
        <f>H676/F676</f>
        <v>0.33333333333333331</v>
      </c>
      <c r="H676" s="27">
        <f>I676+K676</f>
        <v>2962.5</v>
      </c>
      <c r="I676" s="27">
        <f>K676*2</f>
        <v>1975</v>
      </c>
      <c r="J676" s="27"/>
      <c r="K676" s="27">
        <v>987.5</v>
      </c>
      <c r="L676" s="28" t="s">
        <v>43</v>
      </c>
      <c r="M676" s="28" t="s">
        <v>44</v>
      </c>
      <c r="N676" s="37">
        <f>M676-L676</f>
        <v>337</v>
      </c>
      <c r="O676" s="38">
        <f>K676/N676</f>
        <v>2.9302670623145399</v>
      </c>
    </row>
    <row r="677" spans="1:15" x14ac:dyDescent="0.25">
      <c r="A677" s="35">
        <v>2016</v>
      </c>
      <c r="B677" s="26" t="str">
        <f>IF(AND($F677&gt;='2016 Overview'!$B$18,$F677&lt;='2016 Overview'!$C$18),'2016 Overview'!$A$18,IF(AND($F677&gt;='2016 Overview'!$B$17,$F677&lt;='2016 Overview'!$C$17),'2016 Overview'!$A$17, IF(AND($F677&gt;='2016 Overview'!$B$16,$F677&lt;='2016 Overview'!$C$16),'2016 Overview'!$A$16, IF(AND($F677&gt;='2016 Overview'!$B$15,$F677&lt;='2016 Overview'!$C$15),'2016 Overview'!$A$15, IF(AND($F677&gt;='2016 Overview'!$B$14,$F677&lt;='2016 Overview'!$C$14),'2016 Overview'!$A$14, IF(AND($F677&gt;='2016 Overview'!$B$13,$F677&lt;='2016 Overview'!$C$13),'2016 Overview'!$A$13, IF(AND($F677&gt;='2016 Overview'!$B$12,$F677&lt;='2016 Overview'!$C$12),'2016 Overview'!$A$12,IF(AND($F677&gt;='2016 Overview'!$B$11,$F677&lt;='2016 Overview'!$C$11),'2016 Overview'!$A$11,IF(AND($F677&gt;='2016 Overview'!$B$10,$F677&lt;='2016 Overview'!$C$10),'2016 Overview'!$A$10,IF(AND($F677&gt;='2016 Overview'!$B$9,$F677&lt;='2016 Overview'!$C$9),'2016 Overview'!$A$9,IF(AND($F677&gt;='2016 Overview'!$B$8,$F677&lt;='2016 Overview'!$C$8),'2016 Overview'!$A$7,IF(AND($F677&gt;='2016 Overview'!$B$7,$F677&lt;='2016 Overview'!$C$7),'2016 Overview'!$A$7,IF(AND($F677&gt;='2016 Overview'!$B$6,$F677&lt;='2016 Overview'!$C$6),'2016 Overview'!$A$6,IF(AND($F677&gt;='2016 Overview'!$B$5,$F677&lt;='2016 Overview'!$C$5),'2016 Overview'!$A$5,))))))))))))))</f>
        <v>G</v>
      </c>
      <c r="C677" s="35" t="s">
        <v>148</v>
      </c>
      <c r="D677" s="26"/>
      <c r="E677" s="35" t="s">
        <v>146</v>
      </c>
      <c r="F677" s="27">
        <v>250000</v>
      </c>
      <c r="G677" s="36">
        <f>H677/F677</f>
        <v>0.33333331999999999</v>
      </c>
      <c r="H677" s="27">
        <v>83333.33</v>
      </c>
      <c r="I677" s="27"/>
      <c r="J677" s="27">
        <v>0</v>
      </c>
      <c r="K677" s="27">
        <f>SUM(H677-J677)</f>
        <v>83333.33</v>
      </c>
      <c r="L677" s="28">
        <v>41872</v>
      </c>
      <c r="M677" s="28">
        <v>42671</v>
      </c>
      <c r="N677" s="37">
        <f>M677-L677</f>
        <v>799</v>
      </c>
      <c r="O677" s="38">
        <f>K677/N677</f>
        <v>104.2970337922403</v>
      </c>
    </row>
    <row r="678" spans="1:15" x14ac:dyDescent="0.25">
      <c r="A678" s="35">
        <v>2016</v>
      </c>
      <c r="B678" s="26" t="str">
        <f>IF(AND($F678&gt;='2016 Overview'!$B$18,$F678&lt;='2016 Overview'!$C$18),'2016 Overview'!$A$18,IF(AND($F678&gt;='2016 Overview'!$B$17,$F678&lt;='2016 Overview'!$C$17),'2016 Overview'!$A$17, IF(AND($F678&gt;='2016 Overview'!$B$16,$F678&lt;='2016 Overview'!$C$16),'2016 Overview'!$A$16, IF(AND($F678&gt;='2016 Overview'!$B$15,$F678&lt;='2016 Overview'!$C$15),'2016 Overview'!$A$15, IF(AND($F678&gt;='2016 Overview'!$B$14,$F678&lt;='2016 Overview'!$C$14),'2016 Overview'!$A$14, IF(AND($F678&gt;='2016 Overview'!$B$13,$F678&lt;='2016 Overview'!$C$13),'2016 Overview'!$A$13, IF(AND($F678&gt;='2016 Overview'!$B$12,$F678&lt;='2016 Overview'!$C$12),'2016 Overview'!$A$12,IF(AND($F678&gt;='2016 Overview'!$B$11,$F678&lt;='2016 Overview'!$C$11),'2016 Overview'!$A$11,IF(AND($F678&gt;='2016 Overview'!$B$10,$F678&lt;='2016 Overview'!$C$10),'2016 Overview'!$A$10,IF(AND($F678&gt;='2016 Overview'!$B$9,$F678&lt;='2016 Overview'!$C$9),'2016 Overview'!$A$9,IF(AND($F678&gt;='2016 Overview'!$B$8,$F678&lt;='2016 Overview'!$C$8),'2016 Overview'!$A$7,IF(AND($F678&gt;='2016 Overview'!$B$7,$F678&lt;='2016 Overview'!$C$7),'2016 Overview'!$A$7,IF(AND($F678&gt;='2016 Overview'!$B$6,$F678&lt;='2016 Overview'!$C$6),'2016 Overview'!$A$6,IF(AND($F678&gt;='2016 Overview'!$B$5,$F678&lt;='2016 Overview'!$C$5),'2016 Overview'!$A$5,))))))))))))))</f>
        <v>M</v>
      </c>
      <c r="C678" s="35" t="s">
        <v>148</v>
      </c>
      <c r="D678" s="51" t="s">
        <v>38</v>
      </c>
      <c r="E678" s="35" t="s">
        <v>146</v>
      </c>
      <c r="F678" s="27">
        <f>H678*3</f>
        <v>22500</v>
      </c>
      <c r="G678" s="36">
        <f>H678/F678</f>
        <v>0.33333333333333331</v>
      </c>
      <c r="H678" s="27">
        <f>I678+K678</f>
        <v>7500</v>
      </c>
      <c r="I678" s="27">
        <f>K678*2</f>
        <v>5000</v>
      </c>
      <c r="J678" s="27"/>
      <c r="K678" s="27">
        <v>2500</v>
      </c>
      <c r="L678" s="28" t="s">
        <v>75</v>
      </c>
      <c r="M678" s="28" t="s">
        <v>76</v>
      </c>
      <c r="N678" s="37">
        <f>M678-L678</f>
        <v>145</v>
      </c>
      <c r="O678" s="38">
        <f>K678/N678</f>
        <v>17.241379310344829</v>
      </c>
    </row>
    <row r="679" spans="1:15" x14ac:dyDescent="0.25">
      <c r="A679" s="35">
        <v>2016</v>
      </c>
      <c r="B679" s="26" t="str">
        <f>IF(AND($F679&gt;='2016 Overview'!$B$18,$F679&lt;='2016 Overview'!$C$18),'2016 Overview'!$A$18,IF(AND($F679&gt;='2016 Overview'!$B$17,$F679&lt;='2016 Overview'!$C$17),'2016 Overview'!$A$17, IF(AND($F679&gt;='2016 Overview'!$B$16,$F679&lt;='2016 Overview'!$C$16),'2016 Overview'!$A$16, IF(AND($F679&gt;='2016 Overview'!$B$15,$F679&lt;='2016 Overview'!$C$15),'2016 Overview'!$A$15, IF(AND($F679&gt;='2016 Overview'!$B$14,$F679&lt;='2016 Overview'!$C$14),'2016 Overview'!$A$14, IF(AND($F679&gt;='2016 Overview'!$B$13,$F679&lt;='2016 Overview'!$C$13),'2016 Overview'!$A$13, IF(AND($F679&gt;='2016 Overview'!$B$12,$F679&lt;='2016 Overview'!$C$12),'2016 Overview'!$A$12,IF(AND($F679&gt;='2016 Overview'!$B$11,$F679&lt;='2016 Overview'!$C$11),'2016 Overview'!$A$11,IF(AND($F679&gt;='2016 Overview'!$B$10,$F679&lt;='2016 Overview'!$C$10),'2016 Overview'!$A$10,IF(AND($F679&gt;='2016 Overview'!$B$9,$F679&lt;='2016 Overview'!$C$9),'2016 Overview'!$A$9,IF(AND($F679&gt;='2016 Overview'!$B$8,$F679&lt;='2016 Overview'!$C$8),'2016 Overview'!$A$7,IF(AND($F679&gt;='2016 Overview'!$B$7,$F679&lt;='2016 Overview'!$C$7),'2016 Overview'!$A$7,IF(AND($F679&gt;='2016 Overview'!$B$6,$F679&lt;='2016 Overview'!$C$6),'2016 Overview'!$A$6,IF(AND($F679&gt;='2016 Overview'!$B$5,$F679&lt;='2016 Overview'!$C$5),'2016 Overview'!$A$5,))))))))))))))</f>
        <v>F</v>
      </c>
      <c r="C679" s="35" t="s">
        <v>148</v>
      </c>
      <c r="D679" s="26"/>
      <c r="E679" s="35" t="s">
        <v>146</v>
      </c>
      <c r="F679" s="27">
        <v>600000</v>
      </c>
      <c r="G679" s="36">
        <f>H679/F679</f>
        <v>0.33333333333333331</v>
      </c>
      <c r="H679" s="27">
        <v>200000</v>
      </c>
      <c r="I679" s="27"/>
      <c r="J679" s="27">
        <v>0</v>
      </c>
      <c r="K679" s="27">
        <f>SUM(H679-J679)</f>
        <v>200000</v>
      </c>
      <c r="L679" s="28">
        <v>42317</v>
      </c>
      <c r="M679" s="28">
        <v>42677</v>
      </c>
      <c r="N679" s="37">
        <f>M679-L679</f>
        <v>360</v>
      </c>
      <c r="O679" s="38">
        <f>K679/N679</f>
        <v>555.55555555555554</v>
      </c>
    </row>
    <row r="680" spans="1:15" x14ac:dyDescent="0.25">
      <c r="A680" s="35">
        <v>2016</v>
      </c>
      <c r="B680" s="26" t="str">
        <f>IF(AND($F680&gt;='2016 Overview'!$B$18,$F680&lt;='2016 Overview'!$C$18),'2016 Overview'!$A$18,IF(AND($F680&gt;='2016 Overview'!$B$17,$F680&lt;='2016 Overview'!$C$17),'2016 Overview'!$A$17, IF(AND($F680&gt;='2016 Overview'!$B$16,$F680&lt;='2016 Overview'!$C$16),'2016 Overview'!$A$16, IF(AND($F680&gt;='2016 Overview'!$B$15,$F680&lt;='2016 Overview'!$C$15),'2016 Overview'!$A$15, IF(AND($F680&gt;='2016 Overview'!$B$14,$F680&lt;='2016 Overview'!$C$14),'2016 Overview'!$A$14, IF(AND($F680&gt;='2016 Overview'!$B$13,$F680&lt;='2016 Overview'!$C$13),'2016 Overview'!$A$13, IF(AND($F680&gt;='2016 Overview'!$B$12,$F680&lt;='2016 Overview'!$C$12),'2016 Overview'!$A$12,IF(AND($F680&gt;='2016 Overview'!$B$11,$F680&lt;='2016 Overview'!$C$11),'2016 Overview'!$A$11,IF(AND($F680&gt;='2016 Overview'!$B$10,$F680&lt;='2016 Overview'!$C$10),'2016 Overview'!$A$10,IF(AND($F680&gt;='2016 Overview'!$B$9,$F680&lt;='2016 Overview'!$C$9),'2016 Overview'!$A$9,IF(AND($F680&gt;='2016 Overview'!$B$8,$F680&lt;='2016 Overview'!$C$8),'2016 Overview'!$A$7,IF(AND($F680&gt;='2016 Overview'!$B$7,$F680&lt;='2016 Overview'!$C$7),'2016 Overview'!$A$7,IF(AND($F680&gt;='2016 Overview'!$B$6,$F680&lt;='2016 Overview'!$C$6),'2016 Overview'!$A$6,IF(AND($F680&gt;='2016 Overview'!$B$5,$F680&lt;='2016 Overview'!$C$5),'2016 Overview'!$A$5,))))))))))))))</f>
        <v>I</v>
      </c>
      <c r="C680" s="35" t="s">
        <v>148</v>
      </c>
      <c r="D680" s="26"/>
      <c r="E680" s="35" t="s">
        <v>146</v>
      </c>
      <c r="F680" s="27">
        <v>225000</v>
      </c>
      <c r="G680" s="36">
        <f>H680/F680</f>
        <v>0.33333333333333331</v>
      </c>
      <c r="H680" s="27">
        <v>75000</v>
      </c>
      <c r="I680" s="27"/>
      <c r="J680" s="27">
        <v>0</v>
      </c>
      <c r="K680" s="27">
        <f>SUM(H680-J680)</f>
        <v>75000</v>
      </c>
      <c r="L680" s="28">
        <v>40976</v>
      </c>
      <c r="M680" s="28">
        <v>42677</v>
      </c>
      <c r="N680" s="37">
        <f>M680-L680</f>
        <v>1701</v>
      </c>
      <c r="O680" s="38">
        <f>K680/N680</f>
        <v>44.091710758377424</v>
      </c>
    </row>
    <row r="681" spans="1:15" x14ac:dyDescent="0.25">
      <c r="A681" s="35">
        <v>2016</v>
      </c>
      <c r="B681" s="26" t="str">
        <f>IF(AND($F681&gt;='2016 Overview'!$B$18,$F681&lt;='2016 Overview'!$C$18),'2016 Overview'!$A$18,IF(AND($F681&gt;='2016 Overview'!$B$17,$F681&lt;='2016 Overview'!$C$17),'2016 Overview'!$A$17, IF(AND($F681&gt;='2016 Overview'!$B$16,$F681&lt;='2016 Overview'!$C$16),'2016 Overview'!$A$16, IF(AND($F681&gt;='2016 Overview'!$B$15,$F681&lt;='2016 Overview'!$C$15),'2016 Overview'!$A$15, IF(AND($F681&gt;='2016 Overview'!$B$14,$F681&lt;='2016 Overview'!$C$14),'2016 Overview'!$A$14, IF(AND($F681&gt;='2016 Overview'!$B$13,$F681&lt;='2016 Overview'!$C$13),'2016 Overview'!$A$13, IF(AND($F681&gt;='2016 Overview'!$B$12,$F681&lt;='2016 Overview'!$C$12),'2016 Overview'!$A$12,IF(AND($F681&gt;='2016 Overview'!$B$11,$F681&lt;='2016 Overview'!$C$11),'2016 Overview'!$A$11,IF(AND($F681&gt;='2016 Overview'!$B$10,$F681&lt;='2016 Overview'!$C$10),'2016 Overview'!$A$10,IF(AND($F681&gt;='2016 Overview'!$B$9,$F681&lt;='2016 Overview'!$C$9),'2016 Overview'!$A$9,IF(AND($F681&gt;='2016 Overview'!$B$8,$F681&lt;='2016 Overview'!$C$8),'2016 Overview'!$A$7,IF(AND($F681&gt;='2016 Overview'!$B$7,$F681&lt;='2016 Overview'!$C$7),'2016 Overview'!$A$7,IF(AND($F681&gt;='2016 Overview'!$B$6,$F681&lt;='2016 Overview'!$C$6),'2016 Overview'!$A$6,IF(AND($F681&gt;='2016 Overview'!$B$5,$F681&lt;='2016 Overview'!$C$5),'2016 Overview'!$A$5,))))))))))))))</f>
        <v>L</v>
      </c>
      <c r="C681" s="35" t="s">
        <v>148</v>
      </c>
      <c r="D681" s="26"/>
      <c r="E681" s="35" t="s">
        <v>146</v>
      </c>
      <c r="F681" s="27">
        <v>37124.03</v>
      </c>
      <c r="G681" s="36">
        <f>H681/F681</f>
        <v>0.33333315375512845</v>
      </c>
      <c r="H681" s="27">
        <v>12374.67</v>
      </c>
      <c r="I681" s="27"/>
      <c r="J681" s="27">
        <v>-4041.34</v>
      </c>
      <c r="K681" s="27">
        <f>SUM(H681-J681)</f>
        <v>16416.010000000002</v>
      </c>
      <c r="L681" s="28">
        <v>42354</v>
      </c>
      <c r="M681" s="28">
        <v>42678</v>
      </c>
      <c r="N681" s="37">
        <f>M681-L681</f>
        <v>324</v>
      </c>
      <c r="O681" s="38">
        <f>K681/N681</f>
        <v>50.666697530864205</v>
      </c>
    </row>
    <row r="682" spans="1:15" x14ac:dyDescent="0.25">
      <c r="A682" s="35">
        <v>2016</v>
      </c>
      <c r="B682" s="26" t="str">
        <f>IF(AND($F682&gt;='2016 Overview'!$B$18,$F682&lt;='2016 Overview'!$C$18),'2016 Overview'!$A$18,IF(AND($F682&gt;='2016 Overview'!$B$17,$F682&lt;='2016 Overview'!$C$17),'2016 Overview'!$A$17, IF(AND($F682&gt;='2016 Overview'!$B$16,$F682&lt;='2016 Overview'!$C$16),'2016 Overview'!$A$16, IF(AND($F682&gt;='2016 Overview'!$B$15,$F682&lt;='2016 Overview'!$C$15),'2016 Overview'!$A$15, IF(AND($F682&gt;='2016 Overview'!$B$14,$F682&lt;='2016 Overview'!$C$14),'2016 Overview'!$A$14, IF(AND($F682&gt;='2016 Overview'!$B$13,$F682&lt;='2016 Overview'!$C$13),'2016 Overview'!$A$13, IF(AND($F682&gt;='2016 Overview'!$B$12,$F682&lt;='2016 Overview'!$C$12),'2016 Overview'!$A$12,IF(AND($F682&gt;='2016 Overview'!$B$11,$F682&lt;='2016 Overview'!$C$11),'2016 Overview'!$A$11,IF(AND($F682&gt;='2016 Overview'!$B$10,$F682&lt;='2016 Overview'!$C$10),'2016 Overview'!$A$10,IF(AND($F682&gt;='2016 Overview'!$B$9,$F682&lt;='2016 Overview'!$C$9),'2016 Overview'!$A$9,IF(AND($F682&gt;='2016 Overview'!$B$8,$F682&lt;='2016 Overview'!$C$8),'2016 Overview'!$A$7,IF(AND($F682&gt;='2016 Overview'!$B$7,$F682&lt;='2016 Overview'!$C$7),'2016 Overview'!$A$7,IF(AND($F682&gt;='2016 Overview'!$B$6,$F682&lt;='2016 Overview'!$C$6),'2016 Overview'!$A$6,IF(AND($F682&gt;='2016 Overview'!$B$5,$F682&lt;='2016 Overview'!$C$5),'2016 Overview'!$A$5,))))))))))))))</f>
        <v>N</v>
      </c>
      <c r="C682" s="35" t="s">
        <v>148</v>
      </c>
      <c r="D682" s="26"/>
      <c r="E682" s="35" t="s">
        <v>146</v>
      </c>
      <c r="F682" s="27">
        <v>7500</v>
      </c>
      <c r="G682" s="36">
        <f>H682/F682</f>
        <v>0.33333333333333331</v>
      </c>
      <c r="H682" s="27">
        <v>2500</v>
      </c>
      <c r="I682" s="27"/>
      <c r="J682" s="27">
        <v>0</v>
      </c>
      <c r="K682" s="27">
        <f>SUM(H682-J682)</f>
        <v>2500</v>
      </c>
      <c r="L682" s="28">
        <v>42373</v>
      </c>
      <c r="M682" s="28">
        <v>42678</v>
      </c>
      <c r="N682" s="37">
        <f>M682-L682</f>
        <v>305</v>
      </c>
      <c r="O682" s="38">
        <f>K682/N682</f>
        <v>8.1967213114754092</v>
      </c>
    </row>
    <row r="683" spans="1:15" x14ac:dyDescent="0.25">
      <c r="A683" s="35">
        <v>2016</v>
      </c>
      <c r="B683" s="26">
        <f>IF(AND($F683&gt;='2016 Overview'!$B$18,$F683&lt;='2016 Overview'!$C$18),'2016 Overview'!$A$18,IF(AND($F683&gt;='2016 Overview'!$B$17,$F683&lt;='2016 Overview'!$C$17),'2016 Overview'!$A$17, IF(AND($F683&gt;='2016 Overview'!$B$16,$F683&lt;='2016 Overview'!$C$16),'2016 Overview'!$A$16, IF(AND($F683&gt;='2016 Overview'!$B$15,$F683&lt;='2016 Overview'!$C$15),'2016 Overview'!$A$15, IF(AND($F683&gt;='2016 Overview'!$B$14,$F683&lt;='2016 Overview'!$C$14),'2016 Overview'!$A$14, IF(AND($F683&gt;='2016 Overview'!$B$13,$F683&lt;='2016 Overview'!$C$13),'2016 Overview'!$A$13, IF(AND($F683&gt;='2016 Overview'!$B$12,$F683&lt;='2016 Overview'!$C$12),'2016 Overview'!$A$12,IF(AND($F683&gt;='2016 Overview'!$B$11,$F683&lt;='2016 Overview'!$C$11),'2016 Overview'!$A$11,IF(AND($F683&gt;='2016 Overview'!$B$10,$F683&lt;='2016 Overview'!$C$10),'2016 Overview'!$A$10,IF(AND($F683&gt;='2016 Overview'!$B$9,$F683&lt;='2016 Overview'!$C$9),'2016 Overview'!$A$9,IF(AND($F683&gt;='2016 Overview'!$B$8,$F683&lt;='2016 Overview'!$C$8),'2016 Overview'!$A$7,IF(AND($F683&gt;='2016 Overview'!$B$7,$F683&lt;='2016 Overview'!$C$7),'2016 Overview'!$A$7,IF(AND($F683&gt;='2016 Overview'!$B$6,$F683&lt;='2016 Overview'!$C$6),'2016 Overview'!$A$6,IF(AND($F683&gt;='2016 Overview'!$B$5,$F683&lt;='2016 Overview'!$C$5),'2016 Overview'!$A$5,))))))))))))))</f>
        <v>0</v>
      </c>
      <c r="C683" s="35" t="s">
        <v>148</v>
      </c>
      <c r="D683" s="51" t="s">
        <v>38</v>
      </c>
      <c r="E683" s="35" t="s">
        <v>146</v>
      </c>
      <c r="F683" s="27">
        <f>H683*3</f>
        <v>9999.99</v>
      </c>
      <c r="G683" s="36">
        <f>H683/F683</f>
        <v>0.33333333333333331</v>
      </c>
      <c r="H683" s="27">
        <f>I683+K683</f>
        <v>3333.33</v>
      </c>
      <c r="I683" s="27">
        <f>K683*2</f>
        <v>2222.2199999999998</v>
      </c>
      <c r="J683" s="27"/>
      <c r="K683" s="27">
        <v>1111.1099999999999</v>
      </c>
      <c r="L683" s="28" t="s">
        <v>70</v>
      </c>
      <c r="M683" s="28" t="s">
        <v>71</v>
      </c>
      <c r="N683" s="37">
        <f>M683-L683</f>
        <v>937</v>
      </c>
      <c r="O683" s="38">
        <f>K683/N683</f>
        <v>1.1858164354322305</v>
      </c>
    </row>
    <row r="684" spans="1:15" x14ac:dyDescent="0.25">
      <c r="A684" s="35">
        <v>2016</v>
      </c>
      <c r="B684" s="26" t="str">
        <f>IF(AND($F684&gt;='2016 Overview'!$B$18,$F684&lt;='2016 Overview'!$C$18),'2016 Overview'!$A$18,IF(AND($F684&gt;='2016 Overview'!$B$17,$F684&lt;='2016 Overview'!$C$17),'2016 Overview'!$A$17, IF(AND($F684&gt;='2016 Overview'!$B$16,$F684&lt;='2016 Overview'!$C$16),'2016 Overview'!$A$16, IF(AND($F684&gt;='2016 Overview'!$B$15,$F684&lt;='2016 Overview'!$C$15),'2016 Overview'!$A$15, IF(AND($F684&gt;='2016 Overview'!$B$14,$F684&lt;='2016 Overview'!$C$14),'2016 Overview'!$A$14, IF(AND($F684&gt;='2016 Overview'!$B$13,$F684&lt;='2016 Overview'!$C$13),'2016 Overview'!$A$13, IF(AND($F684&gt;='2016 Overview'!$B$12,$F684&lt;='2016 Overview'!$C$12),'2016 Overview'!$A$12,IF(AND($F684&gt;='2016 Overview'!$B$11,$F684&lt;='2016 Overview'!$C$11),'2016 Overview'!$A$11,IF(AND($F684&gt;='2016 Overview'!$B$10,$F684&lt;='2016 Overview'!$C$10),'2016 Overview'!$A$10,IF(AND($F684&gt;='2016 Overview'!$B$9,$F684&lt;='2016 Overview'!$C$9),'2016 Overview'!$A$9,IF(AND($F684&gt;='2016 Overview'!$B$8,$F684&lt;='2016 Overview'!$C$8),'2016 Overview'!$A$7,IF(AND($F684&gt;='2016 Overview'!$B$7,$F684&lt;='2016 Overview'!$C$7),'2016 Overview'!$A$7,IF(AND($F684&gt;='2016 Overview'!$B$6,$F684&lt;='2016 Overview'!$C$6),'2016 Overview'!$A$6,IF(AND($F684&gt;='2016 Overview'!$B$5,$F684&lt;='2016 Overview'!$C$5),'2016 Overview'!$A$5,))))))))))))))</f>
        <v>F</v>
      </c>
      <c r="C684" s="35" t="s">
        <v>148</v>
      </c>
      <c r="D684" s="26"/>
      <c r="E684" s="35" t="s">
        <v>146</v>
      </c>
      <c r="F684" s="27">
        <v>500000</v>
      </c>
      <c r="G684" s="36">
        <f>H684/F684</f>
        <v>0.33333331999999999</v>
      </c>
      <c r="H684" s="27">
        <v>166666.66</v>
      </c>
      <c r="I684" s="27"/>
      <c r="J684" s="27">
        <v>0</v>
      </c>
      <c r="K684" s="27">
        <f>SUM(H684-J684)</f>
        <v>166666.66</v>
      </c>
      <c r="L684" s="28">
        <v>42234</v>
      </c>
      <c r="M684" s="28">
        <v>42689</v>
      </c>
      <c r="N684" s="37">
        <f>M684-L684</f>
        <v>455</v>
      </c>
      <c r="O684" s="38">
        <f>K684/N684</f>
        <v>366.30035164835164</v>
      </c>
    </row>
    <row r="685" spans="1:15" x14ac:dyDescent="0.25">
      <c r="A685" s="35">
        <v>2016</v>
      </c>
      <c r="B685" s="26" t="str">
        <f>IF(AND($F685&gt;='2016 Overview'!$B$18,$F685&lt;='2016 Overview'!$C$18),'2016 Overview'!$A$18,IF(AND($F685&gt;='2016 Overview'!$B$17,$F685&lt;='2016 Overview'!$C$17),'2016 Overview'!$A$17, IF(AND($F685&gt;='2016 Overview'!$B$16,$F685&lt;='2016 Overview'!$C$16),'2016 Overview'!$A$16, IF(AND($F685&gt;='2016 Overview'!$B$15,$F685&lt;='2016 Overview'!$C$15),'2016 Overview'!$A$15, IF(AND($F685&gt;='2016 Overview'!$B$14,$F685&lt;='2016 Overview'!$C$14),'2016 Overview'!$A$14, IF(AND($F685&gt;='2016 Overview'!$B$13,$F685&lt;='2016 Overview'!$C$13),'2016 Overview'!$A$13, IF(AND($F685&gt;='2016 Overview'!$B$12,$F685&lt;='2016 Overview'!$C$12),'2016 Overview'!$A$12,IF(AND($F685&gt;='2016 Overview'!$B$11,$F685&lt;='2016 Overview'!$C$11),'2016 Overview'!$A$11,IF(AND($F685&gt;='2016 Overview'!$B$10,$F685&lt;='2016 Overview'!$C$10),'2016 Overview'!$A$10,IF(AND($F685&gt;='2016 Overview'!$B$9,$F685&lt;='2016 Overview'!$C$9),'2016 Overview'!$A$9,IF(AND($F685&gt;='2016 Overview'!$B$8,$F685&lt;='2016 Overview'!$C$8),'2016 Overview'!$A$7,IF(AND($F685&gt;='2016 Overview'!$B$7,$F685&lt;='2016 Overview'!$C$7),'2016 Overview'!$A$7,IF(AND($F685&gt;='2016 Overview'!$B$6,$F685&lt;='2016 Overview'!$C$6),'2016 Overview'!$A$6,IF(AND($F685&gt;='2016 Overview'!$B$5,$F685&lt;='2016 Overview'!$C$5),'2016 Overview'!$A$5,))))))))))))))</f>
        <v>L</v>
      </c>
      <c r="C685" s="35" t="s">
        <v>148</v>
      </c>
      <c r="D685" s="26"/>
      <c r="E685" s="35" t="s">
        <v>146</v>
      </c>
      <c r="F685" s="27">
        <v>30000</v>
      </c>
      <c r="G685" s="36">
        <f>H685/F685</f>
        <v>0.33333333333333331</v>
      </c>
      <c r="H685" s="27">
        <v>10000</v>
      </c>
      <c r="I685" s="27"/>
      <c r="J685" s="27">
        <v>0</v>
      </c>
      <c r="K685" s="27">
        <f>SUM(H685-J685)</f>
        <v>10000</v>
      </c>
      <c r="L685" s="28">
        <v>42233</v>
      </c>
      <c r="M685" s="28">
        <v>42690</v>
      </c>
      <c r="N685" s="37">
        <f>M685-L685</f>
        <v>457</v>
      </c>
      <c r="O685" s="38">
        <f>K685/N685</f>
        <v>21.881838074398249</v>
      </c>
    </row>
    <row r="686" spans="1:15" x14ac:dyDescent="0.25">
      <c r="A686" s="35">
        <v>2016</v>
      </c>
      <c r="B686" s="26">
        <f>IF(AND($F686&gt;='2016 Overview'!$B$18,$F686&lt;='2016 Overview'!$C$18),'2016 Overview'!$A$18,IF(AND($F686&gt;='2016 Overview'!$B$17,$F686&lt;='2016 Overview'!$C$17),'2016 Overview'!$A$17, IF(AND($F686&gt;='2016 Overview'!$B$16,$F686&lt;='2016 Overview'!$C$16),'2016 Overview'!$A$16, IF(AND($F686&gt;='2016 Overview'!$B$15,$F686&lt;='2016 Overview'!$C$15),'2016 Overview'!$A$15, IF(AND($F686&gt;='2016 Overview'!$B$14,$F686&lt;='2016 Overview'!$C$14),'2016 Overview'!$A$14, IF(AND($F686&gt;='2016 Overview'!$B$13,$F686&lt;='2016 Overview'!$C$13),'2016 Overview'!$A$13, IF(AND($F686&gt;='2016 Overview'!$B$12,$F686&lt;='2016 Overview'!$C$12),'2016 Overview'!$A$12,IF(AND($F686&gt;='2016 Overview'!$B$11,$F686&lt;='2016 Overview'!$C$11),'2016 Overview'!$A$11,IF(AND($F686&gt;='2016 Overview'!$B$10,$F686&lt;='2016 Overview'!$C$10),'2016 Overview'!$A$10,IF(AND($F686&gt;='2016 Overview'!$B$9,$F686&lt;='2016 Overview'!$C$9),'2016 Overview'!$A$9,IF(AND($F686&gt;='2016 Overview'!$B$8,$F686&lt;='2016 Overview'!$C$8),'2016 Overview'!$A$7,IF(AND($F686&gt;='2016 Overview'!$B$7,$F686&lt;='2016 Overview'!$C$7),'2016 Overview'!$A$7,IF(AND($F686&gt;='2016 Overview'!$B$6,$F686&lt;='2016 Overview'!$C$6),'2016 Overview'!$A$6,IF(AND($F686&gt;='2016 Overview'!$B$5,$F686&lt;='2016 Overview'!$C$5),'2016 Overview'!$A$5,))))))))))))))</f>
        <v>0</v>
      </c>
      <c r="C686" s="35" t="s">
        <v>148</v>
      </c>
      <c r="D686" s="26"/>
      <c r="E686" s="35" t="s">
        <v>146</v>
      </c>
      <c r="F686" s="27">
        <v>65000</v>
      </c>
      <c r="G686" s="36">
        <f>H686/F686</f>
        <v>0.33333323076923077</v>
      </c>
      <c r="H686" s="27">
        <v>21666.66</v>
      </c>
      <c r="I686" s="27"/>
      <c r="J686" s="27">
        <v>0</v>
      </c>
      <c r="K686" s="27">
        <f>SUM(H686-J686)</f>
        <v>21666.66</v>
      </c>
      <c r="L686" s="28">
        <v>41863</v>
      </c>
      <c r="M686" s="28">
        <v>42691</v>
      </c>
      <c r="N686" s="37">
        <f>M686-L686</f>
        <v>828</v>
      </c>
      <c r="O686" s="38">
        <f>K686/N686</f>
        <v>26.16746376811594</v>
      </c>
    </row>
    <row r="687" spans="1:15" x14ac:dyDescent="0.25">
      <c r="A687" s="35">
        <v>2016</v>
      </c>
      <c r="B687" s="26">
        <f>IF(AND($F687&gt;='2016 Overview'!$B$18,$F687&lt;='2016 Overview'!$C$18),'2016 Overview'!$A$18,IF(AND($F687&gt;='2016 Overview'!$B$17,$F687&lt;='2016 Overview'!$C$17),'2016 Overview'!$A$17, IF(AND($F687&gt;='2016 Overview'!$B$16,$F687&lt;='2016 Overview'!$C$16),'2016 Overview'!$A$16, IF(AND($F687&gt;='2016 Overview'!$B$15,$F687&lt;='2016 Overview'!$C$15),'2016 Overview'!$A$15, IF(AND($F687&gt;='2016 Overview'!$B$14,$F687&lt;='2016 Overview'!$C$14),'2016 Overview'!$A$14, IF(AND($F687&gt;='2016 Overview'!$B$13,$F687&lt;='2016 Overview'!$C$13),'2016 Overview'!$A$13, IF(AND($F687&gt;='2016 Overview'!$B$12,$F687&lt;='2016 Overview'!$C$12),'2016 Overview'!$A$12,IF(AND($F687&gt;='2016 Overview'!$B$11,$F687&lt;='2016 Overview'!$C$11),'2016 Overview'!$A$11,IF(AND($F687&gt;='2016 Overview'!$B$10,$F687&lt;='2016 Overview'!$C$10),'2016 Overview'!$A$10,IF(AND($F687&gt;='2016 Overview'!$B$9,$F687&lt;='2016 Overview'!$C$9),'2016 Overview'!$A$9,IF(AND($F687&gt;='2016 Overview'!$B$8,$F687&lt;='2016 Overview'!$C$8),'2016 Overview'!$A$7,IF(AND($F687&gt;='2016 Overview'!$B$7,$F687&lt;='2016 Overview'!$C$7),'2016 Overview'!$A$7,IF(AND($F687&gt;='2016 Overview'!$B$6,$F687&lt;='2016 Overview'!$C$6),'2016 Overview'!$A$6,IF(AND($F687&gt;='2016 Overview'!$B$5,$F687&lt;='2016 Overview'!$C$5),'2016 Overview'!$A$5,))))))))))))))</f>
        <v>0</v>
      </c>
      <c r="C687" s="35" t="s">
        <v>148</v>
      </c>
      <c r="D687" s="51" t="s">
        <v>38</v>
      </c>
      <c r="E687" s="35" t="s">
        <v>146</v>
      </c>
      <c r="F687" s="27">
        <f>H687*3</f>
        <v>24999.840000000004</v>
      </c>
      <c r="G687" s="36">
        <f>H687/F687</f>
        <v>0.33333333333333331</v>
      </c>
      <c r="H687" s="27">
        <f>I687+K687</f>
        <v>8333.2800000000007</v>
      </c>
      <c r="I687" s="27">
        <f>K687*2</f>
        <v>5555.52</v>
      </c>
      <c r="J687" s="27"/>
      <c r="K687" s="27">
        <v>2777.76</v>
      </c>
      <c r="L687" s="28" t="s">
        <v>68</v>
      </c>
      <c r="M687" s="28" t="s">
        <v>67</v>
      </c>
      <c r="N687" s="37">
        <f>M687-L687</f>
        <v>283</v>
      </c>
      <c r="O687" s="38">
        <f>K687/N687</f>
        <v>9.8154063604240296</v>
      </c>
    </row>
    <row r="688" spans="1:15" x14ac:dyDescent="0.25">
      <c r="A688" s="35">
        <v>2016</v>
      </c>
      <c r="B688" s="26" t="str">
        <f>IF(AND($F688&gt;='2016 Overview'!$B$18,$F688&lt;='2016 Overview'!$C$18),'2016 Overview'!$A$18,IF(AND($F688&gt;='2016 Overview'!$B$17,$F688&lt;='2016 Overview'!$C$17),'2016 Overview'!$A$17, IF(AND($F688&gt;='2016 Overview'!$B$16,$F688&lt;='2016 Overview'!$C$16),'2016 Overview'!$A$16, IF(AND($F688&gt;='2016 Overview'!$B$15,$F688&lt;='2016 Overview'!$C$15),'2016 Overview'!$A$15, IF(AND($F688&gt;='2016 Overview'!$B$14,$F688&lt;='2016 Overview'!$C$14),'2016 Overview'!$A$14, IF(AND($F688&gt;='2016 Overview'!$B$13,$F688&lt;='2016 Overview'!$C$13),'2016 Overview'!$A$13, IF(AND($F688&gt;='2016 Overview'!$B$12,$F688&lt;='2016 Overview'!$C$12),'2016 Overview'!$A$12,IF(AND($F688&gt;='2016 Overview'!$B$11,$F688&lt;='2016 Overview'!$C$11),'2016 Overview'!$A$11,IF(AND($F688&gt;='2016 Overview'!$B$10,$F688&lt;='2016 Overview'!$C$10),'2016 Overview'!$A$10,IF(AND($F688&gt;='2016 Overview'!$B$9,$F688&lt;='2016 Overview'!$C$9),'2016 Overview'!$A$9,IF(AND($F688&gt;='2016 Overview'!$B$8,$F688&lt;='2016 Overview'!$C$8),'2016 Overview'!$A$7,IF(AND($F688&gt;='2016 Overview'!$B$7,$F688&lt;='2016 Overview'!$C$7),'2016 Overview'!$A$7,IF(AND($F688&gt;='2016 Overview'!$B$6,$F688&lt;='2016 Overview'!$C$6),'2016 Overview'!$A$6,IF(AND($F688&gt;='2016 Overview'!$B$5,$F688&lt;='2016 Overview'!$C$5),'2016 Overview'!$A$5,))))))))))))))</f>
        <v>L</v>
      </c>
      <c r="C688" s="35" t="s">
        <v>148</v>
      </c>
      <c r="D688" s="26"/>
      <c r="E688" s="35" t="s">
        <v>146</v>
      </c>
      <c r="F688" s="27">
        <v>35000</v>
      </c>
      <c r="G688" s="36">
        <f>H688/F688</f>
        <v>0.33333342857142856</v>
      </c>
      <c r="H688" s="27">
        <v>11666.67</v>
      </c>
      <c r="I688" s="27"/>
      <c r="J688" s="27">
        <v>0</v>
      </c>
      <c r="K688" s="27">
        <f>SUM(H688-J688)</f>
        <v>11666.67</v>
      </c>
      <c r="L688" s="28">
        <v>42198</v>
      </c>
      <c r="M688" s="28">
        <v>42691</v>
      </c>
      <c r="N688" s="37">
        <f>M688-L688</f>
        <v>493</v>
      </c>
      <c r="O688" s="38">
        <f>K688/N688</f>
        <v>23.664645030425962</v>
      </c>
    </row>
    <row r="689" spans="1:15" x14ac:dyDescent="0.25">
      <c r="A689" s="35">
        <v>2016</v>
      </c>
      <c r="B689" s="26" t="str">
        <f>IF(AND($F689&gt;='2016 Overview'!$B$18,$F689&lt;='2016 Overview'!$C$18),'2016 Overview'!$A$18,IF(AND($F689&gt;='2016 Overview'!$B$17,$F689&lt;='2016 Overview'!$C$17),'2016 Overview'!$A$17, IF(AND($F689&gt;='2016 Overview'!$B$16,$F689&lt;='2016 Overview'!$C$16),'2016 Overview'!$A$16, IF(AND($F689&gt;='2016 Overview'!$B$15,$F689&lt;='2016 Overview'!$C$15),'2016 Overview'!$A$15, IF(AND($F689&gt;='2016 Overview'!$B$14,$F689&lt;='2016 Overview'!$C$14),'2016 Overview'!$A$14, IF(AND($F689&gt;='2016 Overview'!$B$13,$F689&lt;='2016 Overview'!$C$13),'2016 Overview'!$A$13, IF(AND($F689&gt;='2016 Overview'!$B$12,$F689&lt;='2016 Overview'!$C$12),'2016 Overview'!$A$12,IF(AND($F689&gt;='2016 Overview'!$B$11,$F689&lt;='2016 Overview'!$C$11),'2016 Overview'!$A$11,IF(AND($F689&gt;='2016 Overview'!$B$10,$F689&lt;='2016 Overview'!$C$10),'2016 Overview'!$A$10,IF(AND($F689&gt;='2016 Overview'!$B$9,$F689&lt;='2016 Overview'!$C$9),'2016 Overview'!$A$9,IF(AND($F689&gt;='2016 Overview'!$B$8,$F689&lt;='2016 Overview'!$C$8),'2016 Overview'!$A$7,IF(AND($F689&gt;='2016 Overview'!$B$7,$F689&lt;='2016 Overview'!$C$7),'2016 Overview'!$A$7,IF(AND($F689&gt;='2016 Overview'!$B$6,$F689&lt;='2016 Overview'!$C$6),'2016 Overview'!$A$6,IF(AND($F689&gt;='2016 Overview'!$B$5,$F689&lt;='2016 Overview'!$C$5),'2016 Overview'!$A$5,))))))))))))))</f>
        <v>M</v>
      </c>
      <c r="C689" s="35" t="s">
        <v>148</v>
      </c>
      <c r="D689" s="51" t="s">
        <v>38</v>
      </c>
      <c r="E689" s="35" t="s">
        <v>146</v>
      </c>
      <c r="F689" s="27">
        <f>H689*3</f>
        <v>17009.010000000002</v>
      </c>
      <c r="G689" s="36">
        <f>H689/F689</f>
        <v>0.33333333333333331</v>
      </c>
      <c r="H689" s="27">
        <f>I689+K689</f>
        <v>5669.67</v>
      </c>
      <c r="I689" s="27">
        <f>K689*2</f>
        <v>3779.78</v>
      </c>
      <c r="J689" s="27"/>
      <c r="K689" s="27">
        <v>1889.89</v>
      </c>
      <c r="L689" s="28" t="s">
        <v>66</v>
      </c>
      <c r="M689" s="28" t="s">
        <v>67</v>
      </c>
      <c r="N689" s="37">
        <f>M689-L689</f>
        <v>168</v>
      </c>
      <c r="O689" s="38">
        <f>K689/N689</f>
        <v>11.249345238095239</v>
      </c>
    </row>
    <row r="690" spans="1:15" x14ac:dyDescent="0.25">
      <c r="A690" s="35">
        <v>2016</v>
      </c>
      <c r="B690" s="26" t="str">
        <f>IF(AND($F690&gt;='2016 Overview'!$B$18,$F690&lt;='2016 Overview'!$C$18),'2016 Overview'!$A$18,IF(AND($F690&gt;='2016 Overview'!$B$17,$F690&lt;='2016 Overview'!$C$17),'2016 Overview'!$A$17, IF(AND($F690&gt;='2016 Overview'!$B$16,$F690&lt;='2016 Overview'!$C$16),'2016 Overview'!$A$16, IF(AND($F690&gt;='2016 Overview'!$B$15,$F690&lt;='2016 Overview'!$C$15),'2016 Overview'!$A$15, IF(AND($F690&gt;='2016 Overview'!$B$14,$F690&lt;='2016 Overview'!$C$14),'2016 Overview'!$A$14, IF(AND($F690&gt;='2016 Overview'!$B$13,$F690&lt;='2016 Overview'!$C$13),'2016 Overview'!$A$13, IF(AND($F690&gt;='2016 Overview'!$B$12,$F690&lt;='2016 Overview'!$C$12),'2016 Overview'!$A$12,IF(AND($F690&gt;='2016 Overview'!$B$11,$F690&lt;='2016 Overview'!$C$11),'2016 Overview'!$A$11,IF(AND($F690&gt;='2016 Overview'!$B$10,$F690&lt;='2016 Overview'!$C$10),'2016 Overview'!$A$10,IF(AND($F690&gt;='2016 Overview'!$B$9,$F690&lt;='2016 Overview'!$C$9),'2016 Overview'!$A$9,IF(AND($F690&gt;='2016 Overview'!$B$8,$F690&lt;='2016 Overview'!$C$8),'2016 Overview'!$A$7,IF(AND($F690&gt;='2016 Overview'!$B$7,$F690&lt;='2016 Overview'!$C$7),'2016 Overview'!$A$7,IF(AND($F690&gt;='2016 Overview'!$B$6,$F690&lt;='2016 Overview'!$C$6),'2016 Overview'!$A$6,IF(AND($F690&gt;='2016 Overview'!$B$5,$F690&lt;='2016 Overview'!$C$5),'2016 Overview'!$A$5,))))))))))))))</f>
        <v>M</v>
      </c>
      <c r="C690" s="35" t="s">
        <v>148</v>
      </c>
      <c r="D690" s="26"/>
      <c r="E690" s="35" t="s">
        <v>146</v>
      </c>
      <c r="F690" s="27">
        <v>10000</v>
      </c>
      <c r="G690" s="36">
        <f>H690/F690</f>
        <v>0.33333299999999999</v>
      </c>
      <c r="H690" s="27">
        <v>3333.33</v>
      </c>
      <c r="I690" s="27"/>
      <c r="J690" s="27">
        <v>0</v>
      </c>
      <c r="K690" s="27">
        <f>SUM(H690-J690)</f>
        <v>3333.33</v>
      </c>
      <c r="L690" s="28">
        <v>41656</v>
      </c>
      <c r="M690" s="28">
        <v>42691</v>
      </c>
      <c r="N690" s="37">
        <f>M690-L690</f>
        <v>1035</v>
      </c>
      <c r="O690" s="38">
        <f>K690/N690</f>
        <v>3.220608695652174</v>
      </c>
    </row>
    <row r="691" spans="1:15" x14ac:dyDescent="0.25">
      <c r="A691" s="35">
        <v>2016</v>
      </c>
      <c r="B691" s="26" t="str">
        <f>IF(AND($F691&gt;='2016 Overview'!$B$18,$F691&lt;='2016 Overview'!$C$18),'2016 Overview'!$A$18,IF(AND($F691&gt;='2016 Overview'!$B$17,$F691&lt;='2016 Overview'!$C$17),'2016 Overview'!$A$17, IF(AND($F691&gt;='2016 Overview'!$B$16,$F691&lt;='2016 Overview'!$C$16),'2016 Overview'!$A$16, IF(AND($F691&gt;='2016 Overview'!$B$15,$F691&lt;='2016 Overview'!$C$15),'2016 Overview'!$A$15, IF(AND($F691&gt;='2016 Overview'!$B$14,$F691&lt;='2016 Overview'!$C$14),'2016 Overview'!$A$14, IF(AND($F691&gt;='2016 Overview'!$B$13,$F691&lt;='2016 Overview'!$C$13),'2016 Overview'!$A$13, IF(AND($F691&gt;='2016 Overview'!$B$12,$F691&lt;='2016 Overview'!$C$12),'2016 Overview'!$A$12,IF(AND($F691&gt;='2016 Overview'!$B$11,$F691&lt;='2016 Overview'!$C$11),'2016 Overview'!$A$11,IF(AND($F691&gt;='2016 Overview'!$B$10,$F691&lt;='2016 Overview'!$C$10),'2016 Overview'!$A$10,IF(AND($F691&gt;='2016 Overview'!$B$9,$F691&lt;='2016 Overview'!$C$9),'2016 Overview'!$A$9,IF(AND($F691&gt;='2016 Overview'!$B$8,$F691&lt;='2016 Overview'!$C$8),'2016 Overview'!$A$7,IF(AND($F691&gt;='2016 Overview'!$B$7,$F691&lt;='2016 Overview'!$C$7),'2016 Overview'!$A$7,IF(AND($F691&gt;='2016 Overview'!$B$6,$F691&lt;='2016 Overview'!$C$6),'2016 Overview'!$A$6,IF(AND($F691&gt;='2016 Overview'!$B$5,$F691&lt;='2016 Overview'!$C$5),'2016 Overview'!$A$5,))))))))))))))</f>
        <v>L</v>
      </c>
      <c r="C691" s="35" t="s">
        <v>148</v>
      </c>
      <c r="D691" s="26"/>
      <c r="E691" s="35" t="s">
        <v>146</v>
      </c>
      <c r="F691" s="27">
        <v>25000</v>
      </c>
      <c r="G691" s="36">
        <f>H691/F691</f>
        <v>0.3333332</v>
      </c>
      <c r="H691" s="27">
        <v>8333.33</v>
      </c>
      <c r="I691" s="27"/>
      <c r="J691" s="27">
        <v>0</v>
      </c>
      <c r="K691" s="27">
        <f>SUM(H691-J691)</f>
        <v>8333.33</v>
      </c>
      <c r="L691" s="28">
        <v>42607</v>
      </c>
      <c r="M691" s="28">
        <v>42692</v>
      </c>
      <c r="N691" s="37">
        <f>M691-L691</f>
        <v>85</v>
      </c>
      <c r="O691" s="38">
        <f>K691/N691</f>
        <v>98.039176470588231</v>
      </c>
    </row>
    <row r="692" spans="1:15" x14ac:dyDescent="0.25">
      <c r="A692" s="35">
        <v>2016</v>
      </c>
      <c r="B692" s="26" t="str">
        <f>IF(AND($F692&gt;='2016 Overview'!$B$18,$F692&lt;='2016 Overview'!$C$18),'2016 Overview'!$A$18,IF(AND($F692&gt;='2016 Overview'!$B$17,$F692&lt;='2016 Overview'!$C$17),'2016 Overview'!$A$17, IF(AND($F692&gt;='2016 Overview'!$B$16,$F692&lt;='2016 Overview'!$C$16),'2016 Overview'!$A$16, IF(AND($F692&gt;='2016 Overview'!$B$15,$F692&lt;='2016 Overview'!$C$15),'2016 Overview'!$A$15, IF(AND($F692&gt;='2016 Overview'!$B$14,$F692&lt;='2016 Overview'!$C$14),'2016 Overview'!$A$14, IF(AND($F692&gt;='2016 Overview'!$B$13,$F692&lt;='2016 Overview'!$C$13),'2016 Overview'!$A$13, IF(AND($F692&gt;='2016 Overview'!$B$12,$F692&lt;='2016 Overview'!$C$12),'2016 Overview'!$A$12,IF(AND($F692&gt;='2016 Overview'!$B$11,$F692&lt;='2016 Overview'!$C$11),'2016 Overview'!$A$11,IF(AND($F692&gt;='2016 Overview'!$B$10,$F692&lt;='2016 Overview'!$C$10),'2016 Overview'!$A$10,IF(AND($F692&gt;='2016 Overview'!$B$9,$F692&lt;='2016 Overview'!$C$9),'2016 Overview'!$A$9,IF(AND($F692&gt;='2016 Overview'!$B$8,$F692&lt;='2016 Overview'!$C$8),'2016 Overview'!$A$7,IF(AND($F692&gt;='2016 Overview'!$B$7,$F692&lt;='2016 Overview'!$C$7),'2016 Overview'!$A$7,IF(AND($F692&gt;='2016 Overview'!$B$6,$F692&lt;='2016 Overview'!$C$6),'2016 Overview'!$A$6,IF(AND($F692&gt;='2016 Overview'!$B$5,$F692&lt;='2016 Overview'!$C$5),'2016 Overview'!$A$5,))))))))))))))</f>
        <v>N</v>
      </c>
      <c r="C692" s="35" t="s">
        <v>148</v>
      </c>
      <c r="D692" s="51" t="s">
        <v>38</v>
      </c>
      <c r="E692" s="35" t="s">
        <v>146</v>
      </c>
      <c r="F692" s="27">
        <f>H692*3</f>
        <v>6499.98</v>
      </c>
      <c r="G692" s="36">
        <f>H692/F692</f>
        <v>0.33333333333333331</v>
      </c>
      <c r="H692" s="27">
        <f>I692+K692</f>
        <v>2166.66</v>
      </c>
      <c r="I692" s="27">
        <f>K692*2</f>
        <v>1444.44</v>
      </c>
      <c r="J692" s="27"/>
      <c r="K692" s="27">
        <v>722.22</v>
      </c>
      <c r="L692" s="28" t="s">
        <v>103</v>
      </c>
      <c r="M692" s="28" t="s">
        <v>104</v>
      </c>
      <c r="N692" s="37">
        <f>M692-L692</f>
        <v>196</v>
      </c>
      <c r="O692" s="38">
        <f>K692/N692</f>
        <v>3.6847959183673469</v>
      </c>
    </row>
    <row r="693" spans="1:15" x14ac:dyDescent="0.25">
      <c r="A693" s="35">
        <v>2016</v>
      </c>
      <c r="B693" s="26" t="str">
        <f>IF(AND($F693&gt;='2016 Overview'!$B$18,$F693&lt;='2016 Overview'!$C$18),'2016 Overview'!$A$18,IF(AND($F693&gt;='2016 Overview'!$B$17,$F693&lt;='2016 Overview'!$C$17),'2016 Overview'!$A$17, IF(AND($F693&gt;='2016 Overview'!$B$16,$F693&lt;='2016 Overview'!$C$16),'2016 Overview'!$A$16, IF(AND($F693&gt;='2016 Overview'!$B$15,$F693&lt;='2016 Overview'!$C$15),'2016 Overview'!$A$15, IF(AND($F693&gt;='2016 Overview'!$B$14,$F693&lt;='2016 Overview'!$C$14),'2016 Overview'!$A$14, IF(AND($F693&gt;='2016 Overview'!$B$13,$F693&lt;='2016 Overview'!$C$13),'2016 Overview'!$A$13, IF(AND($F693&gt;='2016 Overview'!$B$12,$F693&lt;='2016 Overview'!$C$12),'2016 Overview'!$A$12,IF(AND($F693&gt;='2016 Overview'!$B$11,$F693&lt;='2016 Overview'!$C$11),'2016 Overview'!$A$11,IF(AND($F693&gt;='2016 Overview'!$B$10,$F693&lt;='2016 Overview'!$C$10),'2016 Overview'!$A$10,IF(AND($F693&gt;='2016 Overview'!$B$9,$F693&lt;='2016 Overview'!$C$9),'2016 Overview'!$A$9,IF(AND($F693&gt;='2016 Overview'!$B$8,$F693&lt;='2016 Overview'!$C$8),'2016 Overview'!$A$7,IF(AND($F693&gt;='2016 Overview'!$B$7,$F693&lt;='2016 Overview'!$C$7),'2016 Overview'!$A$7,IF(AND($F693&gt;='2016 Overview'!$B$6,$F693&lt;='2016 Overview'!$C$6),'2016 Overview'!$A$6,IF(AND($F693&gt;='2016 Overview'!$B$5,$F693&lt;='2016 Overview'!$C$5),'2016 Overview'!$A$5,))))))))))))))</f>
        <v>L</v>
      </c>
      <c r="C693" s="35" t="s">
        <v>148</v>
      </c>
      <c r="D693" s="26"/>
      <c r="E693" s="35" t="s">
        <v>146</v>
      </c>
      <c r="F693" s="27">
        <v>25000</v>
      </c>
      <c r="G693" s="36">
        <f>H693/F693</f>
        <v>0.3333332</v>
      </c>
      <c r="H693" s="27">
        <v>8333.33</v>
      </c>
      <c r="I693" s="27"/>
      <c r="J693" s="27">
        <v>0</v>
      </c>
      <c r="K693" s="27">
        <f>SUM(H693-J693)</f>
        <v>8333.33</v>
      </c>
      <c r="L693" s="28">
        <v>42503</v>
      </c>
      <c r="M693" s="28">
        <v>42695</v>
      </c>
      <c r="N693" s="37">
        <f>M693-L693</f>
        <v>192</v>
      </c>
      <c r="O693" s="38">
        <f>K693/N693</f>
        <v>43.402760416666666</v>
      </c>
    </row>
    <row r="694" spans="1:15" x14ac:dyDescent="0.25">
      <c r="A694" s="35">
        <v>2016</v>
      </c>
      <c r="B694" s="26" t="str">
        <f>IF(AND($F694&gt;='2016 Overview'!$B$18,$F694&lt;='2016 Overview'!$C$18),'2016 Overview'!$A$18,IF(AND($F694&gt;='2016 Overview'!$B$17,$F694&lt;='2016 Overview'!$C$17),'2016 Overview'!$A$17, IF(AND($F694&gt;='2016 Overview'!$B$16,$F694&lt;='2016 Overview'!$C$16),'2016 Overview'!$A$16, IF(AND($F694&gt;='2016 Overview'!$B$15,$F694&lt;='2016 Overview'!$C$15),'2016 Overview'!$A$15, IF(AND($F694&gt;='2016 Overview'!$B$14,$F694&lt;='2016 Overview'!$C$14),'2016 Overview'!$A$14, IF(AND($F694&gt;='2016 Overview'!$B$13,$F694&lt;='2016 Overview'!$C$13),'2016 Overview'!$A$13, IF(AND($F694&gt;='2016 Overview'!$B$12,$F694&lt;='2016 Overview'!$C$12),'2016 Overview'!$A$12,IF(AND($F694&gt;='2016 Overview'!$B$11,$F694&lt;='2016 Overview'!$C$11),'2016 Overview'!$A$11,IF(AND($F694&gt;='2016 Overview'!$B$10,$F694&lt;='2016 Overview'!$C$10),'2016 Overview'!$A$10,IF(AND($F694&gt;='2016 Overview'!$B$9,$F694&lt;='2016 Overview'!$C$9),'2016 Overview'!$A$9,IF(AND($F694&gt;='2016 Overview'!$B$8,$F694&lt;='2016 Overview'!$C$8),'2016 Overview'!$A$7,IF(AND($F694&gt;='2016 Overview'!$B$7,$F694&lt;='2016 Overview'!$C$7),'2016 Overview'!$A$7,IF(AND($F694&gt;='2016 Overview'!$B$6,$F694&lt;='2016 Overview'!$C$6),'2016 Overview'!$A$6,IF(AND($F694&gt;='2016 Overview'!$B$5,$F694&lt;='2016 Overview'!$C$5),'2016 Overview'!$A$5,))))))))))))))</f>
        <v>M</v>
      </c>
      <c r="C694" s="35" t="s">
        <v>148</v>
      </c>
      <c r="D694" s="26"/>
      <c r="E694" s="35" t="s">
        <v>146</v>
      </c>
      <c r="F694" s="27">
        <v>15608.13</v>
      </c>
      <c r="G694" s="36">
        <f>H694/F694</f>
        <v>0.33333333333333337</v>
      </c>
      <c r="H694" s="27">
        <v>5202.71</v>
      </c>
      <c r="I694" s="27"/>
      <c r="J694" s="27">
        <v>0</v>
      </c>
      <c r="K694" s="27">
        <f>SUM(H694-J694)</f>
        <v>5202.71</v>
      </c>
      <c r="L694" s="28">
        <v>42299</v>
      </c>
      <c r="M694" s="28">
        <v>42695</v>
      </c>
      <c r="N694" s="37">
        <f>M694-L694</f>
        <v>396</v>
      </c>
      <c r="O694" s="38">
        <f>K694/N694</f>
        <v>13.138156565656566</v>
      </c>
    </row>
    <row r="695" spans="1:15" x14ac:dyDescent="0.25">
      <c r="A695" s="35">
        <v>2016</v>
      </c>
      <c r="B695" s="26" t="str">
        <f>IF(AND($F695&gt;='2016 Overview'!$B$18,$F695&lt;='2016 Overview'!$C$18),'2016 Overview'!$A$18,IF(AND($F695&gt;='2016 Overview'!$B$17,$F695&lt;='2016 Overview'!$C$17),'2016 Overview'!$A$17, IF(AND($F695&gt;='2016 Overview'!$B$16,$F695&lt;='2016 Overview'!$C$16),'2016 Overview'!$A$16, IF(AND($F695&gt;='2016 Overview'!$B$15,$F695&lt;='2016 Overview'!$C$15),'2016 Overview'!$A$15, IF(AND($F695&gt;='2016 Overview'!$B$14,$F695&lt;='2016 Overview'!$C$14),'2016 Overview'!$A$14, IF(AND($F695&gt;='2016 Overview'!$B$13,$F695&lt;='2016 Overview'!$C$13),'2016 Overview'!$A$13, IF(AND($F695&gt;='2016 Overview'!$B$12,$F695&lt;='2016 Overview'!$C$12),'2016 Overview'!$A$12,IF(AND($F695&gt;='2016 Overview'!$B$11,$F695&lt;='2016 Overview'!$C$11),'2016 Overview'!$A$11,IF(AND($F695&gt;='2016 Overview'!$B$10,$F695&lt;='2016 Overview'!$C$10),'2016 Overview'!$A$10,IF(AND($F695&gt;='2016 Overview'!$B$9,$F695&lt;='2016 Overview'!$C$9),'2016 Overview'!$A$9,IF(AND($F695&gt;='2016 Overview'!$B$8,$F695&lt;='2016 Overview'!$C$8),'2016 Overview'!$A$7,IF(AND($F695&gt;='2016 Overview'!$B$7,$F695&lt;='2016 Overview'!$C$7),'2016 Overview'!$A$7,IF(AND($F695&gt;='2016 Overview'!$B$6,$F695&lt;='2016 Overview'!$C$6),'2016 Overview'!$A$6,IF(AND($F695&gt;='2016 Overview'!$B$5,$F695&lt;='2016 Overview'!$C$5),'2016 Overview'!$A$5,))))))))))))))</f>
        <v>M</v>
      </c>
      <c r="C695" s="35" t="s">
        <v>148</v>
      </c>
      <c r="D695" s="26"/>
      <c r="E695" s="35" t="s">
        <v>146</v>
      </c>
      <c r="F695" s="27">
        <v>13500</v>
      </c>
      <c r="G695" s="36">
        <f>H695/F695</f>
        <v>0.33333333333333331</v>
      </c>
      <c r="H695" s="27">
        <v>4500</v>
      </c>
      <c r="I695" s="27"/>
      <c r="J695" s="27">
        <v>0</v>
      </c>
      <c r="K695" s="27">
        <f>SUM(H695-J695)</f>
        <v>4500</v>
      </c>
      <c r="L695" s="28">
        <v>42536</v>
      </c>
      <c r="M695" s="28">
        <v>42695</v>
      </c>
      <c r="N695" s="37">
        <f>M695-L695</f>
        <v>159</v>
      </c>
      <c r="O695" s="38">
        <f>K695/N695</f>
        <v>28.30188679245283</v>
      </c>
    </row>
    <row r="696" spans="1:15" x14ac:dyDescent="0.25">
      <c r="A696" s="35">
        <v>2016</v>
      </c>
      <c r="B696" s="26">
        <f>IF(AND($F696&gt;='2016 Overview'!$B$18,$F696&lt;='2016 Overview'!$C$18),'2016 Overview'!$A$18,IF(AND($F696&gt;='2016 Overview'!$B$17,$F696&lt;='2016 Overview'!$C$17),'2016 Overview'!$A$17, IF(AND($F696&gt;='2016 Overview'!$B$16,$F696&lt;='2016 Overview'!$C$16),'2016 Overview'!$A$16, IF(AND($F696&gt;='2016 Overview'!$B$15,$F696&lt;='2016 Overview'!$C$15),'2016 Overview'!$A$15, IF(AND($F696&gt;='2016 Overview'!$B$14,$F696&lt;='2016 Overview'!$C$14),'2016 Overview'!$A$14, IF(AND($F696&gt;='2016 Overview'!$B$13,$F696&lt;='2016 Overview'!$C$13),'2016 Overview'!$A$13, IF(AND($F696&gt;='2016 Overview'!$B$12,$F696&lt;='2016 Overview'!$C$12),'2016 Overview'!$A$12,IF(AND($F696&gt;='2016 Overview'!$B$11,$F696&lt;='2016 Overview'!$C$11),'2016 Overview'!$A$11,IF(AND($F696&gt;='2016 Overview'!$B$10,$F696&lt;='2016 Overview'!$C$10),'2016 Overview'!$A$10,IF(AND($F696&gt;='2016 Overview'!$B$9,$F696&lt;='2016 Overview'!$C$9),'2016 Overview'!$A$9,IF(AND($F696&gt;='2016 Overview'!$B$8,$F696&lt;='2016 Overview'!$C$8),'2016 Overview'!$A$7,IF(AND($F696&gt;='2016 Overview'!$B$7,$F696&lt;='2016 Overview'!$C$7),'2016 Overview'!$A$7,IF(AND($F696&gt;='2016 Overview'!$B$6,$F696&lt;='2016 Overview'!$C$6),'2016 Overview'!$A$6,IF(AND($F696&gt;='2016 Overview'!$B$5,$F696&lt;='2016 Overview'!$C$5),'2016 Overview'!$A$5,))))))))))))))</f>
        <v>0</v>
      </c>
      <c r="C696" s="35" t="s">
        <v>148</v>
      </c>
      <c r="D696" s="26"/>
      <c r="E696" s="35" t="s">
        <v>146</v>
      </c>
      <c r="F696" s="27">
        <v>50000</v>
      </c>
      <c r="G696" s="36">
        <f>H696/F696</f>
        <v>0.3333332</v>
      </c>
      <c r="H696" s="27">
        <v>16666.66</v>
      </c>
      <c r="I696" s="27"/>
      <c r="J696" s="27">
        <v>-4666.66</v>
      </c>
      <c r="K696" s="27">
        <f>SUM(H696-J696)</f>
        <v>21333.32</v>
      </c>
      <c r="L696" s="28">
        <v>41073</v>
      </c>
      <c r="M696" s="28">
        <v>42703</v>
      </c>
      <c r="N696" s="37">
        <f>M696-L696</f>
        <v>1630</v>
      </c>
      <c r="O696" s="38">
        <f>K696/N696</f>
        <v>13.087926380368097</v>
      </c>
    </row>
    <row r="697" spans="1:15" x14ac:dyDescent="0.25">
      <c r="A697" s="35">
        <v>2016</v>
      </c>
      <c r="B697" s="26" t="str">
        <f>IF(AND($F697&gt;='2016 Overview'!$B$18,$F697&lt;='2016 Overview'!$C$18),'2016 Overview'!$A$18,IF(AND($F697&gt;='2016 Overview'!$B$17,$F697&lt;='2016 Overview'!$C$17),'2016 Overview'!$A$17, IF(AND($F697&gt;='2016 Overview'!$B$16,$F697&lt;='2016 Overview'!$C$16),'2016 Overview'!$A$16, IF(AND($F697&gt;='2016 Overview'!$B$15,$F697&lt;='2016 Overview'!$C$15),'2016 Overview'!$A$15, IF(AND($F697&gt;='2016 Overview'!$B$14,$F697&lt;='2016 Overview'!$C$14),'2016 Overview'!$A$14, IF(AND($F697&gt;='2016 Overview'!$B$13,$F697&lt;='2016 Overview'!$C$13),'2016 Overview'!$A$13, IF(AND($F697&gt;='2016 Overview'!$B$12,$F697&lt;='2016 Overview'!$C$12),'2016 Overview'!$A$12,IF(AND($F697&gt;='2016 Overview'!$B$11,$F697&lt;='2016 Overview'!$C$11),'2016 Overview'!$A$11,IF(AND($F697&gt;='2016 Overview'!$B$10,$F697&lt;='2016 Overview'!$C$10),'2016 Overview'!$A$10,IF(AND($F697&gt;='2016 Overview'!$B$9,$F697&lt;='2016 Overview'!$C$9),'2016 Overview'!$A$9,IF(AND($F697&gt;='2016 Overview'!$B$8,$F697&lt;='2016 Overview'!$C$8),'2016 Overview'!$A$7,IF(AND($F697&gt;='2016 Overview'!$B$7,$F697&lt;='2016 Overview'!$C$7),'2016 Overview'!$A$7,IF(AND($F697&gt;='2016 Overview'!$B$6,$F697&lt;='2016 Overview'!$C$6),'2016 Overview'!$A$6,IF(AND($F697&gt;='2016 Overview'!$B$5,$F697&lt;='2016 Overview'!$C$5),'2016 Overview'!$A$5,))))))))))))))</f>
        <v>G</v>
      </c>
      <c r="C697" s="35" t="s">
        <v>148</v>
      </c>
      <c r="D697" s="26"/>
      <c r="E697" s="35" t="s">
        <v>146</v>
      </c>
      <c r="F697" s="27">
        <v>350000</v>
      </c>
      <c r="G697" s="36">
        <f>H697/F697</f>
        <v>0.33333331428571428</v>
      </c>
      <c r="H697" s="27">
        <v>116666.66</v>
      </c>
      <c r="I697" s="27"/>
      <c r="J697" s="27">
        <v>-13333.33</v>
      </c>
      <c r="K697" s="27">
        <f>SUM(H697-J697)</f>
        <v>129999.99</v>
      </c>
      <c r="L697" s="28">
        <v>42531</v>
      </c>
      <c r="M697" s="28">
        <v>42704</v>
      </c>
      <c r="N697" s="37">
        <f>M697-L697</f>
        <v>173</v>
      </c>
      <c r="O697" s="38">
        <f>K697/N697</f>
        <v>751.44502890173419</v>
      </c>
    </row>
    <row r="698" spans="1:15" x14ac:dyDescent="0.25">
      <c r="A698" s="35">
        <v>2016</v>
      </c>
      <c r="B698" s="26" t="str">
        <f>IF(AND($F698&gt;='2016 Overview'!$B$18,$F698&lt;='2016 Overview'!$C$18),'2016 Overview'!$A$18,IF(AND($F698&gt;='2016 Overview'!$B$17,$F698&lt;='2016 Overview'!$C$17),'2016 Overview'!$A$17, IF(AND($F698&gt;='2016 Overview'!$B$16,$F698&lt;='2016 Overview'!$C$16),'2016 Overview'!$A$16, IF(AND($F698&gt;='2016 Overview'!$B$15,$F698&lt;='2016 Overview'!$C$15),'2016 Overview'!$A$15, IF(AND($F698&gt;='2016 Overview'!$B$14,$F698&lt;='2016 Overview'!$C$14),'2016 Overview'!$A$14, IF(AND($F698&gt;='2016 Overview'!$B$13,$F698&lt;='2016 Overview'!$C$13),'2016 Overview'!$A$13, IF(AND($F698&gt;='2016 Overview'!$B$12,$F698&lt;='2016 Overview'!$C$12),'2016 Overview'!$A$12,IF(AND($F698&gt;='2016 Overview'!$B$11,$F698&lt;='2016 Overview'!$C$11),'2016 Overview'!$A$11,IF(AND($F698&gt;='2016 Overview'!$B$10,$F698&lt;='2016 Overview'!$C$10),'2016 Overview'!$A$10,IF(AND($F698&gt;='2016 Overview'!$B$9,$F698&lt;='2016 Overview'!$C$9),'2016 Overview'!$A$9,IF(AND($F698&gt;='2016 Overview'!$B$8,$F698&lt;='2016 Overview'!$C$8),'2016 Overview'!$A$7,IF(AND($F698&gt;='2016 Overview'!$B$7,$F698&lt;='2016 Overview'!$C$7),'2016 Overview'!$A$7,IF(AND($F698&gt;='2016 Overview'!$B$6,$F698&lt;='2016 Overview'!$C$6),'2016 Overview'!$A$6,IF(AND($F698&gt;='2016 Overview'!$B$5,$F698&lt;='2016 Overview'!$C$5),'2016 Overview'!$A$5,))))))))))))))</f>
        <v>L</v>
      </c>
      <c r="C698" s="35" t="s">
        <v>148</v>
      </c>
      <c r="D698" s="51" t="s">
        <v>38</v>
      </c>
      <c r="E698" s="35" t="s">
        <v>146</v>
      </c>
      <c r="F698" s="27">
        <f>H698*3</f>
        <v>35499.870000000003</v>
      </c>
      <c r="G698" s="36">
        <f>H698/F698</f>
        <v>0.33333333333333331</v>
      </c>
      <c r="H698" s="27">
        <f>I698+K698</f>
        <v>11833.29</v>
      </c>
      <c r="I698" s="27">
        <f>K698*2</f>
        <v>7888.8600000000006</v>
      </c>
      <c r="J698" s="27"/>
      <c r="K698" s="27">
        <f>2777.76+1166.67</f>
        <v>3944.4300000000003</v>
      </c>
      <c r="L698" s="28" t="s">
        <v>72</v>
      </c>
      <c r="M698" s="28" t="s">
        <v>73</v>
      </c>
      <c r="N698" s="37">
        <f>M698-L698</f>
        <v>202</v>
      </c>
      <c r="O698" s="38">
        <f>K698/N698</f>
        <v>19.526881188118814</v>
      </c>
    </row>
    <row r="699" spans="1:15" x14ac:dyDescent="0.25">
      <c r="A699" s="35">
        <v>2016</v>
      </c>
      <c r="B699" s="26">
        <f>IF(AND($F699&gt;='2016 Overview'!$B$18,$F699&lt;='2016 Overview'!$C$18),'2016 Overview'!$A$18,IF(AND($F699&gt;='2016 Overview'!$B$17,$F699&lt;='2016 Overview'!$C$17),'2016 Overview'!$A$17, IF(AND($F699&gt;='2016 Overview'!$B$16,$F699&lt;='2016 Overview'!$C$16),'2016 Overview'!$A$16, IF(AND($F699&gt;='2016 Overview'!$B$15,$F699&lt;='2016 Overview'!$C$15),'2016 Overview'!$A$15, IF(AND($F699&gt;='2016 Overview'!$B$14,$F699&lt;='2016 Overview'!$C$14),'2016 Overview'!$A$14, IF(AND($F699&gt;='2016 Overview'!$B$13,$F699&lt;='2016 Overview'!$C$13),'2016 Overview'!$A$13, IF(AND($F699&gt;='2016 Overview'!$B$12,$F699&lt;='2016 Overview'!$C$12),'2016 Overview'!$A$12,IF(AND($F699&gt;='2016 Overview'!$B$11,$F699&lt;='2016 Overview'!$C$11),'2016 Overview'!$A$11,IF(AND($F699&gt;='2016 Overview'!$B$10,$F699&lt;='2016 Overview'!$C$10),'2016 Overview'!$A$10,IF(AND($F699&gt;='2016 Overview'!$B$9,$F699&lt;='2016 Overview'!$C$9),'2016 Overview'!$A$9,IF(AND($F699&gt;='2016 Overview'!$B$8,$F699&lt;='2016 Overview'!$C$8),'2016 Overview'!$A$7,IF(AND($F699&gt;='2016 Overview'!$B$7,$F699&lt;='2016 Overview'!$C$7),'2016 Overview'!$A$7,IF(AND($F699&gt;='2016 Overview'!$B$6,$F699&lt;='2016 Overview'!$C$6),'2016 Overview'!$A$6,IF(AND($F699&gt;='2016 Overview'!$B$5,$F699&lt;='2016 Overview'!$C$5),'2016 Overview'!$A$5,))))))))))))))</f>
        <v>0</v>
      </c>
      <c r="C699" s="35" t="s">
        <v>148</v>
      </c>
      <c r="D699" s="51" t="s">
        <v>38</v>
      </c>
      <c r="E699" s="35" t="s">
        <v>146</v>
      </c>
      <c r="F699" s="27">
        <f>H699*3</f>
        <v>2799.9900000000002</v>
      </c>
      <c r="G699" s="36">
        <f>H699/F699</f>
        <v>0.33333333333333331</v>
      </c>
      <c r="H699" s="27">
        <f>I699+K699</f>
        <v>933.33</v>
      </c>
      <c r="I699" s="27">
        <f>K699*2</f>
        <v>622.22</v>
      </c>
      <c r="J699" s="27"/>
      <c r="K699" s="27">
        <v>311.11</v>
      </c>
      <c r="L699" s="28" t="s">
        <v>90</v>
      </c>
      <c r="M699" s="28" t="s">
        <v>91</v>
      </c>
      <c r="N699" s="37">
        <f>M699-L699</f>
        <v>481</v>
      </c>
      <c r="O699" s="38">
        <f>K699/N699</f>
        <v>0.64679833679833687</v>
      </c>
    </row>
    <row r="700" spans="1:15" x14ac:dyDescent="0.25">
      <c r="A700" s="35">
        <v>2016</v>
      </c>
      <c r="B700" s="26">
        <f>IF(AND($F700&gt;='2016 Overview'!$B$18,$F700&lt;='2016 Overview'!$C$18),'2016 Overview'!$A$18,IF(AND($F700&gt;='2016 Overview'!$B$17,$F700&lt;='2016 Overview'!$C$17),'2016 Overview'!$A$17, IF(AND($F700&gt;='2016 Overview'!$B$16,$F700&lt;='2016 Overview'!$C$16),'2016 Overview'!$A$16, IF(AND($F700&gt;='2016 Overview'!$B$15,$F700&lt;='2016 Overview'!$C$15),'2016 Overview'!$A$15, IF(AND($F700&gt;='2016 Overview'!$B$14,$F700&lt;='2016 Overview'!$C$14),'2016 Overview'!$A$14, IF(AND($F700&gt;='2016 Overview'!$B$13,$F700&lt;='2016 Overview'!$C$13),'2016 Overview'!$A$13, IF(AND($F700&gt;='2016 Overview'!$B$12,$F700&lt;='2016 Overview'!$C$12),'2016 Overview'!$A$12,IF(AND($F700&gt;='2016 Overview'!$B$11,$F700&lt;='2016 Overview'!$C$11),'2016 Overview'!$A$11,IF(AND($F700&gt;='2016 Overview'!$B$10,$F700&lt;='2016 Overview'!$C$10),'2016 Overview'!$A$10,IF(AND($F700&gt;='2016 Overview'!$B$9,$F700&lt;='2016 Overview'!$C$9),'2016 Overview'!$A$9,IF(AND($F700&gt;='2016 Overview'!$B$8,$F700&lt;='2016 Overview'!$C$8),'2016 Overview'!$A$7,IF(AND($F700&gt;='2016 Overview'!$B$7,$F700&lt;='2016 Overview'!$C$7),'2016 Overview'!$A$7,IF(AND($F700&gt;='2016 Overview'!$B$6,$F700&lt;='2016 Overview'!$C$6),'2016 Overview'!$A$6,IF(AND($F700&gt;='2016 Overview'!$B$5,$F700&lt;='2016 Overview'!$C$5),'2016 Overview'!$A$5,))))))))))))))</f>
        <v>0</v>
      </c>
      <c r="C700" s="35" t="s">
        <v>148</v>
      </c>
      <c r="D700" s="51" t="s">
        <v>38</v>
      </c>
      <c r="E700" s="35" t="s">
        <v>146</v>
      </c>
      <c r="F700" s="27">
        <f>H700*3</f>
        <v>2331</v>
      </c>
      <c r="G700" s="36">
        <f>H700/F700</f>
        <v>0.33333333333333331</v>
      </c>
      <c r="H700" s="27">
        <f>I700+K700</f>
        <v>777</v>
      </c>
      <c r="I700" s="27">
        <f>K700*2</f>
        <v>518</v>
      </c>
      <c r="J700" s="27"/>
      <c r="K700" s="27">
        <v>259</v>
      </c>
      <c r="L700" s="28" t="s">
        <v>137</v>
      </c>
      <c r="M700" s="28" t="s">
        <v>95</v>
      </c>
      <c r="N700" s="37">
        <f>M700-L700</f>
        <v>359</v>
      </c>
      <c r="O700" s="38">
        <f>K700/N700</f>
        <v>0.7214484679665738</v>
      </c>
    </row>
    <row r="701" spans="1:15" x14ac:dyDescent="0.25">
      <c r="A701" s="35">
        <v>2016</v>
      </c>
      <c r="B701" s="26" t="str">
        <f>IF(AND($F701&gt;='2016 Overview'!$B$18,$F701&lt;='2016 Overview'!$C$18),'2016 Overview'!$A$18,IF(AND($F701&gt;='2016 Overview'!$B$17,$F701&lt;='2016 Overview'!$C$17),'2016 Overview'!$A$17, IF(AND($F701&gt;='2016 Overview'!$B$16,$F701&lt;='2016 Overview'!$C$16),'2016 Overview'!$A$16, IF(AND($F701&gt;='2016 Overview'!$B$15,$F701&lt;='2016 Overview'!$C$15),'2016 Overview'!$A$15, IF(AND($F701&gt;='2016 Overview'!$B$14,$F701&lt;='2016 Overview'!$C$14),'2016 Overview'!$A$14, IF(AND($F701&gt;='2016 Overview'!$B$13,$F701&lt;='2016 Overview'!$C$13),'2016 Overview'!$A$13, IF(AND($F701&gt;='2016 Overview'!$B$12,$F701&lt;='2016 Overview'!$C$12),'2016 Overview'!$A$12,IF(AND($F701&gt;='2016 Overview'!$B$11,$F701&lt;='2016 Overview'!$C$11),'2016 Overview'!$A$11,IF(AND($F701&gt;='2016 Overview'!$B$10,$F701&lt;='2016 Overview'!$C$10),'2016 Overview'!$A$10,IF(AND($F701&gt;='2016 Overview'!$B$9,$F701&lt;='2016 Overview'!$C$9),'2016 Overview'!$A$9,IF(AND($F701&gt;='2016 Overview'!$B$8,$F701&lt;='2016 Overview'!$C$8),'2016 Overview'!$A$7,IF(AND($F701&gt;='2016 Overview'!$B$7,$F701&lt;='2016 Overview'!$C$7),'2016 Overview'!$A$7,IF(AND($F701&gt;='2016 Overview'!$B$6,$F701&lt;='2016 Overview'!$C$6),'2016 Overview'!$A$6,IF(AND($F701&gt;='2016 Overview'!$B$5,$F701&lt;='2016 Overview'!$C$5),'2016 Overview'!$A$5,))))))))))))))</f>
        <v>B</v>
      </c>
      <c r="C701" s="35" t="s">
        <v>148</v>
      </c>
      <c r="D701" s="26"/>
      <c r="E701" s="35" t="s">
        <v>146</v>
      </c>
      <c r="F701" s="27">
        <v>3250000</v>
      </c>
      <c r="G701" s="36">
        <f>H701/F701</f>
        <v>0.33333333230769235</v>
      </c>
      <c r="H701" s="27">
        <v>1083333.33</v>
      </c>
      <c r="I701" s="27"/>
      <c r="J701" s="27">
        <v>0</v>
      </c>
      <c r="K701" s="27">
        <f>SUM(H701-J701)</f>
        <v>1083333.33</v>
      </c>
      <c r="L701" s="28">
        <v>42373</v>
      </c>
      <c r="M701" s="28">
        <v>42712</v>
      </c>
      <c r="N701" s="37">
        <f>M701-L701</f>
        <v>339</v>
      </c>
      <c r="O701" s="38">
        <f>K701/N701</f>
        <v>3195.6735398230089</v>
      </c>
    </row>
    <row r="702" spans="1:15" x14ac:dyDescent="0.25">
      <c r="A702" s="35">
        <v>2016</v>
      </c>
      <c r="B702" s="26" t="str">
        <f>IF(AND($F702&gt;='2016 Overview'!$B$18,$F702&lt;='2016 Overview'!$C$18),'2016 Overview'!$A$18,IF(AND($F702&gt;='2016 Overview'!$B$17,$F702&lt;='2016 Overview'!$C$17),'2016 Overview'!$A$17, IF(AND($F702&gt;='2016 Overview'!$B$16,$F702&lt;='2016 Overview'!$C$16),'2016 Overview'!$A$16, IF(AND($F702&gt;='2016 Overview'!$B$15,$F702&lt;='2016 Overview'!$C$15),'2016 Overview'!$A$15, IF(AND($F702&gt;='2016 Overview'!$B$14,$F702&lt;='2016 Overview'!$C$14),'2016 Overview'!$A$14, IF(AND($F702&gt;='2016 Overview'!$B$13,$F702&lt;='2016 Overview'!$C$13),'2016 Overview'!$A$13, IF(AND($F702&gt;='2016 Overview'!$B$12,$F702&lt;='2016 Overview'!$C$12),'2016 Overview'!$A$12,IF(AND($F702&gt;='2016 Overview'!$B$11,$F702&lt;='2016 Overview'!$C$11),'2016 Overview'!$A$11,IF(AND($F702&gt;='2016 Overview'!$B$10,$F702&lt;='2016 Overview'!$C$10),'2016 Overview'!$A$10,IF(AND($F702&gt;='2016 Overview'!$B$9,$F702&lt;='2016 Overview'!$C$9),'2016 Overview'!$A$9,IF(AND($F702&gt;='2016 Overview'!$B$8,$F702&lt;='2016 Overview'!$C$8),'2016 Overview'!$A$7,IF(AND($F702&gt;='2016 Overview'!$B$7,$F702&lt;='2016 Overview'!$C$7),'2016 Overview'!$A$7,IF(AND($F702&gt;='2016 Overview'!$B$6,$F702&lt;='2016 Overview'!$C$6),'2016 Overview'!$A$6,IF(AND($F702&gt;='2016 Overview'!$B$5,$F702&lt;='2016 Overview'!$C$5),'2016 Overview'!$A$5,))))))))))))))</f>
        <v>M</v>
      </c>
      <c r="C702" s="35" t="s">
        <v>148</v>
      </c>
      <c r="D702" s="51" t="s">
        <v>38</v>
      </c>
      <c r="E702" s="35" t="s">
        <v>146</v>
      </c>
      <c r="F702" s="27">
        <f>H702*3</f>
        <v>17499.96</v>
      </c>
      <c r="G702" s="36">
        <f>H702/F702</f>
        <v>0.33333333333333331</v>
      </c>
      <c r="H702" s="27">
        <f>I702+K702</f>
        <v>5833.32</v>
      </c>
      <c r="I702" s="27">
        <f>K702*2</f>
        <v>3888.88</v>
      </c>
      <c r="J702" s="27"/>
      <c r="K702" s="27">
        <v>1944.44</v>
      </c>
      <c r="L702" s="28" t="s">
        <v>94</v>
      </c>
      <c r="M702" s="28" t="s">
        <v>95</v>
      </c>
      <c r="N702" s="37">
        <f>M702-L702</f>
        <v>191</v>
      </c>
      <c r="O702" s="38">
        <f>K702/N702</f>
        <v>10.180314136125654</v>
      </c>
    </row>
    <row r="703" spans="1:15" x14ac:dyDescent="0.25">
      <c r="A703" s="35">
        <v>2016</v>
      </c>
      <c r="B703" s="26" t="str">
        <f>IF(AND($F703&gt;='2016 Overview'!$B$18,$F703&lt;='2016 Overview'!$C$18),'2016 Overview'!$A$18,IF(AND($F703&gt;='2016 Overview'!$B$17,$F703&lt;='2016 Overview'!$C$17),'2016 Overview'!$A$17, IF(AND($F703&gt;='2016 Overview'!$B$16,$F703&lt;='2016 Overview'!$C$16),'2016 Overview'!$A$16, IF(AND($F703&gt;='2016 Overview'!$B$15,$F703&lt;='2016 Overview'!$C$15),'2016 Overview'!$A$15, IF(AND($F703&gt;='2016 Overview'!$B$14,$F703&lt;='2016 Overview'!$C$14),'2016 Overview'!$A$14, IF(AND($F703&gt;='2016 Overview'!$B$13,$F703&lt;='2016 Overview'!$C$13),'2016 Overview'!$A$13, IF(AND($F703&gt;='2016 Overview'!$B$12,$F703&lt;='2016 Overview'!$C$12),'2016 Overview'!$A$12,IF(AND($F703&gt;='2016 Overview'!$B$11,$F703&lt;='2016 Overview'!$C$11),'2016 Overview'!$A$11,IF(AND($F703&gt;='2016 Overview'!$B$10,$F703&lt;='2016 Overview'!$C$10),'2016 Overview'!$A$10,IF(AND($F703&gt;='2016 Overview'!$B$9,$F703&lt;='2016 Overview'!$C$9),'2016 Overview'!$A$9,IF(AND($F703&gt;='2016 Overview'!$B$8,$F703&lt;='2016 Overview'!$C$8),'2016 Overview'!$A$7,IF(AND($F703&gt;='2016 Overview'!$B$7,$F703&lt;='2016 Overview'!$C$7),'2016 Overview'!$A$7,IF(AND($F703&gt;='2016 Overview'!$B$6,$F703&lt;='2016 Overview'!$C$6),'2016 Overview'!$A$6,IF(AND($F703&gt;='2016 Overview'!$B$5,$F703&lt;='2016 Overview'!$C$5),'2016 Overview'!$A$5,))))))))))))))</f>
        <v>N</v>
      </c>
      <c r="C703" s="35" t="s">
        <v>148</v>
      </c>
      <c r="D703" s="26"/>
      <c r="E703" s="35" t="s">
        <v>146</v>
      </c>
      <c r="F703" s="27">
        <v>8059.84</v>
      </c>
      <c r="G703" s="36">
        <f>H703/F703</f>
        <v>0.33333291976019375</v>
      </c>
      <c r="H703" s="27">
        <v>2686.61</v>
      </c>
      <c r="I703" s="27"/>
      <c r="J703" s="27">
        <v>0</v>
      </c>
      <c r="K703" s="27">
        <f>SUM(H703-J703)</f>
        <v>2686.61</v>
      </c>
      <c r="L703" s="28">
        <v>42381</v>
      </c>
      <c r="M703" s="28">
        <v>42712</v>
      </c>
      <c r="N703" s="37">
        <f>M703-L703</f>
        <v>331</v>
      </c>
      <c r="O703" s="38">
        <f>K703/N703</f>
        <v>8.1166465256797586</v>
      </c>
    </row>
    <row r="704" spans="1:15" x14ac:dyDescent="0.25">
      <c r="A704" s="35">
        <v>2016</v>
      </c>
      <c r="B704" s="26">
        <f>IF(AND($F704&gt;='2016 Overview'!$B$18,$F704&lt;='2016 Overview'!$C$18),'2016 Overview'!$A$18,IF(AND($F704&gt;='2016 Overview'!$B$17,$F704&lt;='2016 Overview'!$C$17),'2016 Overview'!$A$17, IF(AND($F704&gt;='2016 Overview'!$B$16,$F704&lt;='2016 Overview'!$C$16),'2016 Overview'!$A$16, IF(AND($F704&gt;='2016 Overview'!$B$15,$F704&lt;='2016 Overview'!$C$15),'2016 Overview'!$A$15, IF(AND($F704&gt;='2016 Overview'!$B$14,$F704&lt;='2016 Overview'!$C$14),'2016 Overview'!$A$14, IF(AND($F704&gt;='2016 Overview'!$B$13,$F704&lt;='2016 Overview'!$C$13),'2016 Overview'!$A$13, IF(AND($F704&gt;='2016 Overview'!$B$12,$F704&lt;='2016 Overview'!$C$12),'2016 Overview'!$A$12,IF(AND($F704&gt;='2016 Overview'!$B$11,$F704&lt;='2016 Overview'!$C$11),'2016 Overview'!$A$11,IF(AND($F704&gt;='2016 Overview'!$B$10,$F704&lt;='2016 Overview'!$C$10),'2016 Overview'!$A$10,IF(AND($F704&gt;='2016 Overview'!$B$9,$F704&lt;='2016 Overview'!$C$9),'2016 Overview'!$A$9,IF(AND($F704&gt;='2016 Overview'!$B$8,$F704&lt;='2016 Overview'!$C$8),'2016 Overview'!$A$7,IF(AND($F704&gt;='2016 Overview'!$B$7,$F704&lt;='2016 Overview'!$C$7),'2016 Overview'!$A$7,IF(AND($F704&gt;='2016 Overview'!$B$6,$F704&lt;='2016 Overview'!$C$6),'2016 Overview'!$A$6,IF(AND($F704&gt;='2016 Overview'!$B$5,$F704&lt;='2016 Overview'!$C$5),'2016 Overview'!$A$5,))))))))))))))</f>
        <v>0</v>
      </c>
      <c r="C704" s="35" t="s">
        <v>148</v>
      </c>
      <c r="D704" s="26"/>
      <c r="E704" s="35" t="s">
        <v>146</v>
      </c>
      <c r="F704" s="27">
        <v>50000</v>
      </c>
      <c r="G704" s="36">
        <f>H704/F704</f>
        <v>0.33333339999999995</v>
      </c>
      <c r="H704" s="27">
        <v>16666.669999999998</v>
      </c>
      <c r="I704" s="27"/>
      <c r="J704" s="27">
        <v>0</v>
      </c>
      <c r="K704" s="27">
        <f>SUM(H704-J704)</f>
        <v>16666.669999999998</v>
      </c>
      <c r="L704" s="28">
        <v>42493</v>
      </c>
      <c r="M704" s="28">
        <v>42716</v>
      </c>
      <c r="N704" s="37">
        <f>M704-L704</f>
        <v>223</v>
      </c>
      <c r="O704" s="38">
        <f>K704/N704</f>
        <v>74.73843049327354</v>
      </c>
    </row>
    <row r="705" spans="1:15" x14ac:dyDescent="0.25">
      <c r="A705" s="35">
        <v>2016</v>
      </c>
      <c r="B705" s="26" t="str">
        <f>IF(AND($F705&gt;='2016 Overview'!$B$18,$F705&lt;='2016 Overview'!$C$18),'2016 Overview'!$A$18,IF(AND($F705&gt;='2016 Overview'!$B$17,$F705&lt;='2016 Overview'!$C$17),'2016 Overview'!$A$17, IF(AND($F705&gt;='2016 Overview'!$B$16,$F705&lt;='2016 Overview'!$C$16),'2016 Overview'!$A$16, IF(AND($F705&gt;='2016 Overview'!$B$15,$F705&lt;='2016 Overview'!$C$15),'2016 Overview'!$A$15, IF(AND($F705&gt;='2016 Overview'!$B$14,$F705&lt;='2016 Overview'!$C$14),'2016 Overview'!$A$14, IF(AND($F705&gt;='2016 Overview'!$B$13,$F705&lt;='2016 Overview'!$C$13),'2016 Overview'!$A$13, IF(AND($F705&gt;='2016 Overview'!$B$12,$F705&lt;='2016 Overview'!$C$12),'2016 Overview'!$A$12,IF(AND($F705&gt;='2016 Overview'!$B$11,$F705&lt;='2016 Overview'!$C$11),'2016 Overview'!$A$11,IF(AND($F705&gt;='2016 Overview'!$B$10,$F705&lt;='2016 Overview'!$C$10),'2016 Overview'!$A$10,IF(AND($F705&gt;='2016 Overview'!$B$9,$F705&lt;='2016 Overview'!$C$9),'2016 Overview'!$A$9,IF(AND($F705&gt;='2016 Overview'!$B$8,$F705&lt;='2016 Overview'!$C$8),'2016 Overview'!$A$7,IF(AND($F705&gt;='2016 Overview'!$B$7,$F705&lt;='2016 Overview'!$C$7),'2016 Overview'!$A$7,IF(AND($F705&gt;='2016 Overview'!$B$6,$F705&lt;='2016 Overview'!$C$6),'2016 Overview'!$A$6,IF(AND($F705&gt;='2016 Overview'!$B$5,$F705&lt;='2016 Overview'!$C$5),'2016 Overview'!$A$5,))))))))))))))</f>
        <v>N</v>
      </c>
      <c r="C705" s="35" t="s">
        <v>148</v>
      </c>
      <c r="D705" s="51" t="s">
        <v>38</v>
      </c>
      <c r="E705" s="35" t="s">
        <v>146</v>
      </c>
      <c r="F705" s="27">
        <f>H705*3</f>
        <v>8399.9700000000012</v>
      </c>
      <c r="G705" s="36">
        <f>H705/F705</f>
        <v>0.33333333333333331</v>
      </c>
      <c r="H705" s="27">
        <f>I705+K705</f>
        <v>2799.9900000000002</v>
      </c>
      <c r="I705" s="27">
        <f>K705*2</f>
        <v>1866.66</v>
      </c>
      <c r="J705" s="27"/>
      <c r="K705" s="27">
        <v>933.33</v>
      </c>
      <c r="L705" s="28" t="s">
        <v>135</v>
      </c>
      <c r="M705" s="28" t="s">
        <v>136</v>
      </c>
      <c r="N705" s="37">
        <f>M705-L705</f>
        <v>136</v>
      </c>
      <c r="O705" s="38">
        <f>K705/N705</f>
        <v>6.8627205882352946</v>
      </c>
    </row>
    <row r="706" spans="1:15" x14ac:dyDescent="0.25">
      <c r="A706" s="35">
        <v>2016</v>
      </c>
      <c r="B706" s="26">
        <f>IF(AND($F706&gt;='2016 Overview'!$B$18,$F706&lt;='2016 Overview'!$C$18),'2016 Overview'!$A$18,IF(AND($F706&gt;='2016 Overview'!$B$17,$F706&lt;='2016 Overview'!$C$17),'2016 Overview'!$A$17, IF(AND($F706&gt;='2016 Overview'!$B$16,$F706&lt;='2016 Overview'!$C$16),'2016 Overview'!$A$16, IF(AND($F706&gt;='2016 Overview'!$B$15,$F706&lt;='2016 Overview'!$C$15),'2016 Overview'!$A$15, IF(AND($F706&gt;='2016 Overview'!$B$14,$F706&lt;='2016 Overview'!$C$14),'2016 Overview'!$A$14, IF(AND($F706&gt;='2016 Overview'!$B$13,$F706&lt;='2016 Overview'!$C$13),'2016 Overview'!$A$13, IF(AND($F706&gt;='2016 Overview'!$B$12,$F706&lt;='2016 Overview'!$C$12),'2016 Overview'!$A$12,IF(AND($F706&gt;='2016 Overview'!$B$11,$F706&lt;='2016 Overview'!$C$11),'2016 Overview'!$A$11,IF(AND($F706&gt;='2016 Overview'!$B$10,$F706&lt;='2016 Overview'!$C$10),'2016 Overview'!$A$10,IF(AND($F706&gt;='2016 Overview'!$B$9,$F706&lt;='2016 Overview'!$C$9),'2016 Overview'!$A$9,IF(AND($F706&gt;='2016 Overview'!$B$8,$F706&lt;='2016 Overview'!$C$8),'2016 Overview'!$A$7,IF(AND($F706&gt;='2016 Overview'!$B$7,$F706&lt;='2016 Overview'!$C$7),'2016 Overview'!$A$7,IF(AND($F706&gt;='2016 Overview'!$B$6,$F706&lt;='2016 Overview'!$C$6),'2016 Overview'!$A$6,IF(AND($F706&gt;='2016 Overview'!$B$5,$F706&lt;='2016 Overview'!$C$5),'2016 Overview'!$A$5,))))))))))))))</f>
        <v>0</v>
      </c>
      <c r="C706" s="35" t="s">
        <v>148</v>
      </c>
      <c r="D706" s="26"/>
      <c r="E706" s="35" t="s">
        <v>146</v>
      </c>
      <c r="F706" s="27">
        <v>69490</v>
      </c>
      <c r="G706" s="36">
        <f>H706/F706</f>
        <v>0.28781105194992085</v>
      </c>
      <c r="H706" s="27">
        <v>19999.989999999998</v>
      </c>
      <c r="I706" s="27"/>
      <c r="J706" s="27">
        <v>-3333.33</v>
      </c>
      <c r="K706" s="27">
        <f>SUM(H706-J706)</f>
        <v>23333.32</v>
      </c>
      <c r="L706" s="28">
        <v>42359</v>
      </c>
      <c r="M706" s="28">
        <v>42717</v>
      </c>
      <c r="N706" s="37">
        <f>M706-L706</f>
        <v>358</v>
      </c>
      <c r="O706" s="38">
        <f>K706/N706</f>
        <v>65.17687150837989</v>
      </c>
    </row>
    <row r="707" spans="1:15" x14ac:dyDescent="0.25">
      <c r="A707" s="35">
        <v>2016</v>
      </c>
      <c r="B707" s="26">
        <f>IF(AND($F707&gt;='2016 Overview'!$B$18,$F707&lt;='2016 Overview'!$C$18),'2016 Overview'!$A$18,IF(AND($F707&gt;='2016 Overview'!$B$17,$F707&lt;='2016 Overview'!$C$17),'2016 Overview'!$A$17, IF(AND($F707&gt;='2016 Overview'!$B$16,$F707&lt;='2016 Overview'!$C$16),'2016 Overview'!$A$16, IF(AND($F707&gt;='2016 Overview'!$B$15,$F707&lt;='2016 Overview'!$C$15),'2016 Overview'!$A$15, IF(AND($F707&gt;='2016 Overview'!$B$14,$F707&lt;='2016 Overview'!$C$14),'2016 Overview'!$A$14, IF(AND($F707&gt;='2016 Overview'!$B$13,$F707&lt;='2016 Overview'!$C$13),'2016 Overview'!$A$13, IF(AND($F707&gt;='2016 Overview'!$B$12,$F707&lt;='2016 Overview'!$C$12),'2016 Overview'!$A$12,IF(AND($F707&gt;='2016 Overview'!$B$11,$F707&lt;='2016 Overview'!$C$11),'2016 Overview'!$A$11,IF(AND($F707&gt;='2016 Overview'!$B$10,$F707&lt;='2016 Overview'!$C$10),'2016 Overview'!$A$10,IF(AND($F707&gt;='2016 Overview'!$B$9,$F707&lt;='2016 Overview'!$C$9),'2016 Overview'!$A$9,IF(AND($F707&gt;='2016 Overview'!$B$8,$F707&lt;='2016 Overview'!$C$8),'2016 Overview'!$A$7,IF(AND($F707&gt;='2016 Overview'!$B$7,$F707&lt;='2016 Overview'!$C$7),'2016 Overview'!$A$7,IF(AND($F707&gt;='2016 Overview'!$B$6,$F707&lt;='2016 Overview'!$C$6),'2016 Overview'!$A$6,IF(AND($F707&gt;='2016 Overview'!$B$5,$F707&lt;='2016 Overview'!$C$5),'2016 Overview'!$A$5,))))))))))))))</f>
        <v>0</v>
      </c>
      <c r="C707" s="35" t="s">
        <v>148</v>
      </c>
      <c r="D707" s="26"/>
      <c r="E707" s="35" t="s">
        <v>146</v>
      </c>
      <c r="F707" s="27">
        <v>50000</v>
      </c>
      <c r="G707" s="36">
        <f>H707/F707</f>
        <v>0.3333332</v>
      </c>
      <c r="H707" s="27">
        <v>16666.66</v>
      </c>
      <c r="I707" s="27"/>
      <c r="J707" s="27">
        <v>-1000</v>
      </c>
      <c r="K707" s="27">
        <f>SUM(H707-J707)</f>
        <v>17666.66</v>
      </c>
      <c r="L707" s="28">
        <v>41886</v>
      </c>
      <c r="M707" s="28">
        <v>42718</v>
      </c>
      <c r="N707" s="37">
        <f>M707-L707</f>
        <v>832</v>
      </c>
      <c r="O707" s="38">
        <f>K707/N707</f>
        <v>21.233966346153846</v>
      </c>
    </row>
    <row r="708" spans="1:15" x14ac:dyDescent="0.25">
      <c r="A708" s="35">
        <v>2016</v>
      </c>
      <c r="B708" s="26">
        <f>IF(AND($F708&gt;='2016 Overview'!$B$18,$F708&lt;='2016 Overview'!$C$18),'2016 Overview'!$A$18,IF(AND($F708&gt;='2016 Overview'!$B$17,$F708&lt;='2016 Overview'!$C$17),'2016 Overview'!$A$17, IF(AND($F708&gt;='2016 Overview'!$B$16,$F708&lt;='2016 Overview'!$C$16),'2016 Overview'!$A$16, IF(AND($F708&gt;='2016 Overview'!$B$15,$F708&lt;='2016 Overview'!$C$15),'2016 Overview'!$A$15, IF(AND($F708&gt;='2016 Overview'!$B$14,$F708&lt;='2016 Overview'!$C$14),'2016 Overview'!$A$14, IF(AND($F708&gt;='2016 Overview'!$B$13,$F708&lt;='2016 Overview'!$C$13),'2016 Overview'!$A$13, IF(AND($F708&gt;='2016 Overview'!$B$12,$F708&lt;='2016 Overview'!$C$12),'2016 Overview'!$A$12,IF(AND($F708&gt;='2016 Overview'!$B$11,$F708&lt;='2016 Overview'!$C$11),'2016 Overview'!$A$11,IF(AND($F708&gt;='2016 Overview'!$B$10,$F708&lt;='2016 Overview'!$C$10),'2016 Overview'!$A$10,IF(AND($F708&gt;='2016 Overview'!$B$9,$F708&lt;='2016 Overview'!$C$9),'2016 Overview'!$A$9,IF(AND($F708&gt;='2016 Overview'!$B$8,$F708&lt;='2016 Overview'!$C$8),'2016 Overview'!$A$7,IF(AND($F708&gt;='2016 Overview'!$B$7,$F708&lt;='2016 Overview'!$C$7),'2016 Overview'!$A$7,IF(AND($F708&gt;='2016 Overview'!$B$6,$F708&lt;='2016 Overview'!$C$6),'2016 Overview'!$A$6,IF(AND($F708&gt;='2016 Overview'!$B$5,$F708&lt;='2016 Overview'!$C$5),'2016 Overview'!$A$5,))))))))))))))</f>
        <v>0</v>
      </c>
      <c r="C708" s="35" t="s">
        <v>148</v>
      </c>
      <c r="D708" s="26"/>
      <c r="E708" s="35" t="s">
        <v>146</v>
      </c>
      <c r="F708" s="27">
        <v>1535</v>
      </c>
      <c r="G708" s="36">
        <f>H708/F708</f>
        <v>0.33528338762214982</v>
      </c>
      <c r="H708" s="27">
        <v>514.66</v>
      </c>
      <c r="I708" s="27"/>
      <c r="J708" s="27">
        <v>-240.43</v>
      </c>
      <c r="K708" s="27">
        <f>SUM(H708-J708)</f>
        <v>755.08999999999992</v>
      </c>
      <c r="L708" s="28">
        <v>42383</v>
      </c>
      <c r="M708" s="28">
        <v>42719</v>
      </c>
      <c r="N708" s="37">
        <f>M708-L708</f>
        <v>336</v>
      </c>
      <c r="O708" s="38">
        <f>K708/N708</f>
        <v>2.2472916666666665</v>
      </c>
    </row>
    <row r="709" spans="1:15" x14ac:dyDescent="0.25">
      <c r="A709" s="35">
        <v>2016</v>
      </c>
      <c r="B709" s="26" t="str">
        <f>IF(AND($F709&gt;='2016 Overview'!$B$18,$F709&lt;='2016 Overview'!$C$18),'2016 Overview'!$A$18,IF(AND($F709&gt;='2016 Overview'!$B$17,$F709&lt;='2016 Overview'!$C$17),'2016 Overview'!$A$17, IF(AND($F709&gt;='2016 Overview'!$B$16,$F709&lt;='2016 Overview'!$C$16),'2016 Overview'!$A$16, IF(AND($F709&gt;='2016 Overview'!$B$15,$F709&lt;='2016 Overview'!$C$15),'2016 Overview'!$A$15, IF(AND($F709&gt;='2016 Overview'!$B$14,$F709&lt;='2016 Overview'!$C$14),'2016 Overview'!$A$14, IF(AND($F709&gt;='2016 Overview'!$B$13,$F709&lt;='2016 Overview'!$C$13),'2016 Overview'!$A$13, IF(AND($F709&gt;='2016 Overview'!$B$12,$F709&lt;='2016 Overview'!$C$12),'2016 Overview'!$A$12,IF(AND($F709&gt;='2016 Overview'!$B$11,$F709&lt;='2016 Overview'!$C$11),'2016 Overview'!$A$11,IF(AND($F709&gt;='2016 Overview'!$B$10,$F709&lt;='2016 Overview'!$C$10),'2016 Overview'!$A$10,IF(AND($F709&gt;='2016 Overview'!$B$9,$F709&lt;='2016 Overview'!$C$9),'2016 Overview'!$A$9,IF(AND($F709&gt;='2016 Overview'!$B$8,$F709&lt;='2016 Overview'!$C$8),'2016 Overview'!$A$7,IF(AND($F709&gt;='2016 Overview'!$B$7,$F709&lt;='2016 Overview'!$C$7),'2016 Overview'!$A$7,IF(AND($F709&gt;='2016 Overview'!$B$6,$F709&lt;='2016 Overview'!$C$6),'2016 Overview'!$A$6,IF(AND($F709&gt;='2016 Overview'!$B$5,$F709&lt;='2016 Overview'!$C$5),'2016 Overview'!$A$5,))))))))))))))</f>
        <v>M</v>
      </c>
      <c r="C709" s="35" t="s">
        <v>148</v>
      </c>
      <c r="D709" s="26"/>
      <c r="E709" s="35" t="s">
        <v>146</v>
      </c>
      <c r="F709" s="27">
        <v>12500</v>
      </c>
      <c r="G709" s="36">
        <f>H709/F709</f>
        <v>0.33333279999999998</v>
      </c>
      <c r="H709" s="27">
        <v>4166.66</v>
      </c>
      <c r="I709" s="27"/>
      <c r="J709" s="27">
        <v>0</v>
      </c>
      <c r="K709" s="27">
        <f>SUM(H709-J709)</f>
        <v>4166.66</v>
      </c>
      <c r="L709" s="28">
        <v>41309</v>
      </c>
      <c r="M709" s="28">
        <v>42723</v>
      </c>
      <c r="N709" s="37">
        <f>M709-L709</f>
        <v>1414</v>
      </c>
      <c r="O709" s="38">
        <f>K709/N709</f>
        <v>2.9467185289957567</v>
      </c>
    </row>
    <row r="710" spans="1:15" x14ac:dyDescent="0.25">
      <c r="A710" s="35">
        <v>2016</v>
      </c>
      <c r="B710" s="26">
        <f>IF(AND($F710&gt;='2016 Overview'!$B$18,$F710&lt;='2016 Overview'!$C$18),'2016 Overview'!$A$18,IF(AND($F710&gt;='2016 Overview'!$B$17,$F710&lt;='2016 Overview'!$C$17),'2016 Overview'!$A$17, IF(AND($F710&gt;='2016 Overview'!$B$16,$F710&lt;='2016 Overview'!$C$16),'2016 Overview'!$A$16, IF(AND($F710&gt;='2016 Overview'!$B$15,$F710&lt;='2016 Overview'!$C$15),'2016 Overview'!$A$15, IF(AND($F710&gt;='2016 Overview'!$B$14,$F710&lt;='2016 Overview'!$C$14),'2016 Overview'!$A$14, IF(AND($F710&gt;='2016 Overview'!$B$13,$F710&lt;='2016 Overview'!$C$13),'2016 Overview'!$A$13, IF(AND($F710&gt;='2016 Overview'!$B$12,$F710&lt;='2016 Overview'!$C$12),'2016 Overview'!$A$12,IF(AND($F710&gt;='2016 Overview'!$B$11,$F710&lt;='2016 Overview'!$C$11),'2016 Overview'!$A$11,IF(AND($F710&gt;='2016 Overview'!$B$10,$F710&lt;='2016 Overview'!$C$10),'2016 Overview'!$A$10,IF(AND($F710&gt;='2016 Overview'!$B$9,$F710&lt;='2016 Overview'!$C$9),'2016 Overview'!$A$9,IF(AND($F710&gt;='2016 Overview'!$B$8,$F710&lt;='2016 Overview'!$C$8),'2016 Overview'!$A$7,IF(AND($F710&gt;='2016 Overview'!$B$7,$F710&lt;='2016 Overview'!$C$7),'2016 Overview'!$A$7,IF(AND($F710&gt;='2016 Overview'!$B$6,$F710&lt;='2016 Overview'!$C$6),'2016 Overview'!$A$6,IF(AND($F710&gt;='2016 Overview'!$B$5,$F710&lt;='2016 Overview'!$C$5),'2016 Overview'!$A$5,))))))))))))))</f>
        <v>0</v>
      </c>
      <c r="C710" s="35" t="s">
        <v>148</v>
      </c>
      <c r="D710" s="51" t="s">
        <v>38</v>
      </c>
      <c r="E710" s="35" t="s">
        <v>146</v>
      </c>
      <c r="F710" s="27">
        <f>H710*3</f>
        <v>72187.47</v>
      </c>
      <c r="G710" s="36">
        <f>H710/F710</f>
        <v>0.33333333333333331</v>
      </c>
      <c r="H710" s="27">
        <f>I710+K710</f>
        <v>24062.489999999998</v>
      </c>
      <c r="I710" s="27">
        <f>K710*2</f>
        <v>16041.66</v>
      </c>
      <c r="J710" s="27"/>
      <c r="K710" s="27">
        <f>SUM(7083.33+937.5)</f>
        <v>8020.83</v>
      </c>
      <c r="L710" s="28" t="s">
        <v>86</v>
      </c>
      <c r="M710" s="28" t="s">
        <v>87</v>
      </c>
      <c r="N710" s="37">
        <f>M710-L710</f>
        <v>621</v>
      </c>
      <c r="O710" s="38">
        <f>K710/N710</f>
        <v>12.915990338164251</v>
      </c>
    </row>
    <row r="711" spans="1:15" x14ac:dyDescent="0.25">
      <c r="A711" s="35">
        <v>2016</v>
      </c>
      <c r="B711" s="26" t="str">
        <f>IF(AND($F711&gt;='2016 Overview'!$B$18,$F711&lt;='2016 Overview'!$C$18),'2016 Overview'!$A$18,IF(AND($F711&gt;='2016 Overview'!$B$17,$F711&lt;='2016 Overview'!$C$17),'2016 Overview'!$A$17, IF(AND($F711&gt;='2016 Overview'!$B$16,$F711&lt;='2016 Overview'!$C$16),'2016 Overview'!$A$16, IF(AND($F711&gt;='2016 Overview'!$B$15,$F711&lt;='2016 Overview'!$C$15),'2016 Overview'!$A$15, IF(AND($F711&gt;='2016 Overview'!$B$14,$F711&lt;='2016 Overview'!$C$14),'2016 Overview'!$A$14, IF(AND($F711&gt;='2016 Overview'!$B$13,$F711&lt;='2016 Overview'!$C$13),'2016 Overview'!$A$13, IF(AND($F711&gt;='2016 Overview'!$B$12,$F711&lt;='2016 Overview'!$C$12),'2016 Overview'!$A$12,IF(AND($F711&gt;='2016 Overview'!$B$11,$F711&lt;='2016 Overview'!$C$11),'2016 Overview'!$A$11,IF(AND($F711&gt;='2016 Overview'!$B$10,$F711&lt;='2016 Overview'!$C$10),'2016 Overview'!$A$10,IF(AND($F711&gt;='2016 Overview'!$B$9,$F711&lt;='2016 Overview'!$C$9),'2016 Overview'!$A$9,IF(AND($F711&gt;='2016 Overview'!$B$8,$F711&lt;='2016 Overview'!$C$8),'2016 Overview'!$A$7,IF(AND($F711&gt;='2016 Overview'!$B$7,$F711&lt;='2016 Overview'!$C$7),'2016 Overview'!$A$7,IF(AND($F711&gt;='2016 Overview'!$B$6,$F711&lt;='2016 Overview'!$C$6),'2016 Overview'!$A$6,IF(AND($F711&gt;='2016 Overview'!$B$5,$F711&lt;='2016 Overview'!$C$5),'2016 Overview'!$A$5,))))))))))))))</f>
        <v>I</v>
      </c>
      <c r="C711" s="35" t="s">
        <v>148</v>
      </c>
      <c r="D711" s="26"/>
      <c r="E711" s="35" t="s">
        <v>146</v>
      </c>
      <c r="F711" s="27">
        <v>155000</v>
      </c>
      <c r="G711" s="36">
        <f>H711/F711</f>
        <v>0.33333329032258069</v>
      </c>
      <c r="H711" s="27">
        <v>51666.66</v>
      </c>
      <c r="I711" s="27"/>
      <c r="J711" s="27">
        <v>0</v>
      </c>
      <c r="K711" s="27">
        <f>SUM(H711-J711)</f>
        <v>51666.66</v>
      </c>
      <c r="L711" s="28">
        <v>41309</v>
      </c>
      <c r="M711" s="28">
        <v>42725</v>
      </c>
      <c r="N711" s="37">
        <f>M711-L711</f>
        <v>1416</v>
      </c>
      <c r="O711" s="38">
        <f>K711/N711</f>
        <v>36.487754237288136</v>
      </c>
    </row>
    <row r="712" spans="1:15" x14ac:dyDescent="0.25">
      <c r="A712" s="35">
        <v>2016</v>
      </c>
      <c r="B712" s="26" t="str">
        <f>IF(AND($F712&gt;='2016 Overview'!$B$18,$F712&lt;='2016 Overview'!$C$18),'2016 Overview'!$A$18,IF(AND($F712&gt;='2016 Overview'!$B$17,$F712&lt;='2016 Overview'!$C$17),'2016 Overview'!$A$17, IF(AND($F712&gt;='2016 Overview'!$B$16,$F712&lt;='2016 Overview'!$C$16),'2016 Overview'!$A$16, IF(AND($F712&gt;='2016 Overview'!$B$15,$F712&lt;='2016 Overview'!$C$15),'2016 Overview'!$A$15, IF(AND($F712&gt;='2016 Overview'!$B$14,$F712&lt;='2016 Overview'!$C$14),'2016 Overview'!$A$14, IF(AND($F712&gt;='2016 Overview'!$B$13,$F712&lt;='2016 Overview'!$C$13),'2016 Overview'!$A$13, IF(AND($F712&gt;='2016 Overview'!$B$12,$F712&lt;='2016 Overview'!$C$12),'2016 Overview'!$A$12,IF(AND($F712&gt;='2016 Overview'!$B$11,$F712&lt;='2016 Overview'!$C$11),'2016 Overview'!$A$11,IF(AND($F712&gt;='2016 Overview'!$B$10,$F712&lt;='2016 Overview'!$C$10),'2016 Overview'!$A$10,IF(AND($F712&gt;='2016 Overview'!$B$9,$F712&lt;='2016 Overview'!$C$9),'2016 Overview'!$A$9,IF(AND($F712&gt;='2016 Overview'!$B$8,$F712&lt;='2016 Overview'!$C$8),'2016 Overview'!$A$7,IF(AND($F712&gt;='2016 Overview'!$B$7,$F712&lt;='2016 Overview'!$C$7),'2016 Overview'!$A$7,IF(AND($F712&gt;='2016 Overview'!$B$6,$F712&lt;='2016 Overview'!$C$6),'2016 Overview'!$A$6,IF(AND($F712&gt;='2016 Overview'!$B$5,$F712&lt;='2016 Overview'!$C$5),'2016 Overview'!$A$5,))))))))))))))</f>
        <v>M</v>
      </c>
      <c r="C712" s="35" t="s">
        <v>148</v>
      </c>
      <c r="D712" s="51" t="s">
        <v>38</v>
      </c>
      <c r="E712" s="35" t="s">
        <v>146</v>
      </c>
      <c r="F712" s="27">
        <f>H712*3</f>
        <v>12300.03</v>
      </c>
      <c r="G712" s="36">
        <f>H712/F712</f>
        <v>0.33333333333333331</v>
      </c>
      <c r="H712" s="27">
        <f>I712+K712</f>
        <v>4100.01</v>
      </c>
      <c r="I712" s="27">
        <f>K712*2</f>
        <v>2733.34</v>
      </c>
      <c r="J712" s="27"/>
      <c r="K712" s="27">
        <v>1366.67</v>
      </c>
      <c r="L712" s="28" t="s">
        <v>132</v>
      </c>
      <c r="M712" s="28" t="s">
        <v>87</v>
      </c>
      <c r="N712" s="37">
        <f>M712-L712</f>
        <v>509</v>
      </c>
      <c r="O712" s="38">
        <f>K712/N712</f>
        <v>2.6850098231827113</v>
      </c>
    </row>
    <row r="713" spans="1:15" x14ac:dyDescent="0.25">
      <c r="A713" s="35">
        <v>2016</v>
      </c>
      <c r="B713" s="26" t="str">
        <f>IF(AND($F713&gt;='2016 Overview'!$B$18,$F713&lt;='2016 Overview'!$C$18),'2016 Overview'!$A$18,IF(AND($F713&gt;='2016 Overview'!$B$17,$F713&lt;='2016 Overview'!$C$17),'2016 Overview'!$A$17, IF(AND($F713&gt;='2016 Overview'!$B$16,$F713&lt;='2016 Overview'!$C$16),'2016 Overview'!$A$16, IF(AND($F713&gt;='2016 Overview'!$B$15,$F713&lt;='2016 Overview'!$C$15),'2016 Overview'!$A$15, IF(AND($F713&gt;='2016 Overview'!$B$14,$F713&lt;='2016 Overview'!$C$14),'2016 Overview'!$A$14, IF(AND($F713&gt;='2016 Overview'!$B$13,$F713&lt;='2016 Overview'!$C$13),'2016 Overview'!$A$13, IF(AND($F713&gt;='2016 Overview'!$B$12,$F713&lt;='2016 Overview'!$C$12),'2016 Overview'!$A$12,IF(AND($F713&gt;='2016 Overview'!$B$11,$F713&lt;='2016 Overview'!$C$11),'2016 Overview'!$A$11,IF(AND($F713&gt;='2016 Overview'!$B$10,$F713&lt;='2016 Overview'!$C$10),'2016 Overview'!$A$10,IF(AND($F713&gt;='2016 Overview'!$B$9,$F713&lt;='2016 Overview'!$C$9),'2016 Overview'!$A$9,IF(AND($F713&gt;='2016 Overview'!$B$8,$F713&lt;='2016 Overview'!$C$8),'2016 Overview'!$A$7,IF(AND($F713&gt;='2016 Overview'!$B$7,$F713&lt;='2016 Overview'!$C$7),'2016 Overview'!$A$7,IF(AND($F713&gt;='2016 Overview'!$B$6,$F713&lt;='2016 Overview'!$C$6),'2016 Overview'!$A$6,IF(AND($F713&gt;='2016 Overview'!$B$5,$F713&lt;='2016 Overview'!$C$5),'2016 Overview'!$A$5,))))))))))))))</f>
        <v>N</v>
      </c>
      <c r="C713" s="35" t="s">
        <v>148</v>
      </c>
      <c r="D713" s="51" t="s">
        <v>38</v>
      </c>
      <c r="E713" s="35" t="s">
        <v>146</v>
      </c>
      <c r="F713" s="27">
        <f>H713*3</f>
        <v>6525</v>
      </c>
      <c r="G713" s="36">
        <f>H713/F713</f>
        <v>0.33333333333333331</v>
      </c>
      <c r="H713" s="27">
        <f>I713+K713</f>
        <v>2175</v>
      </c>
      <c r="I713" s="27">
        <f>K713*2</f>
        <v>1450</v>
      </c>
      <c r="J713" s="27"/>
      <c r="K713" s="27">
        <v>725</v>
      </c>
      <c r="L713" s="28" t="s">
        <v>113</v>
      </c>
      <c r="M713" s="28" t="s">
        <v>114</v>
      </c>
      <c r="N713" s="37">
        <f>M713-L713</f>
        <v>659</v>
      </c>
      <c r="O713" s="38">
        <f>K713/N713</f>
        <v>1.1001517450682854</v>
      </c>
    </row>
    <row r="714" spans="1:15" x14ac:dyDescent="0.25">
      <c r="A714" s="35">
        <v>2016</v>
      </c>
      <c r="B714" s="26">
        <f>IF(AND($F714&gt;='2016 Overview'!$B$18,$F714&lt;='2016 Overview'!$C$18),'2016 Overview'!$A$18,IF(AND($F714&gt;='2016 Overview'!$B$17,$F714&lt;='2016 Overview'!$C$17),'2016 Overview'!$A$17, IF(AND($F714&gt;='2016 Overview'!$B$16,$F714&lt;='2016 Overview'!$C$16),'2016 Overview'!$A$16, IF(AND($F714&gt;='2016 Overview'!$B$15,$F714&lt;='2016 Overview'!$C$15),'2016 Overview'!$A$15, IF(AND($F714&gt;='2016 Overview'!$B$14,$F714&lt;='2016 Overview'!$C$14),'2016 Overview'!$A$14, IF(AND($F714&gt;='2016 Overview'!$B$13,$F714&lt;='2016 Overview'!$C$13),'2016 Overview'!$A$13, IF(AND($F714&gt;='2016 Overview'!$B$12,$F714&lt;='2016 Overview'!$C$12),'2016 Overview'!$A$12,IF(AND($F714&gt;='2016 Overview'!$B$11,$F714&lt;='2016 Overview'!$C$11),'2016 Overview'!$A$11,IF(AND($F714&gt;='2016 Overview'!$B$10,$F714&lt;='2016 Overview'!$C$10),'2016 Overview'!$A$10,IF(AND($F714&gt;='2016 Overview'!$B$9,$F714&lt;='2016 Overview'!$C$9),'2016 Overview'!$A$9,IF(AND($F714&gt;='2016 Overview'!$B$8,$F714&lt;='2016 Overview'!$C$8),'2016 Overview'!$A$7,IF(AND($F714&gt;='2016 Overview'!$B$7,$F714&lt;='2016 Overview'!$C$7),'2016 Overview'!$A$7,IF(AND($F714&gt;='2016 Overview'!$B$6,$F714&lt;='2016 Overview'!$C$6),'2016 Overview'!$A$6,IF(AND($F714&gt;='2016 Overview'!$B$5,$F714&lt;='2016 Overview'!$C$5),'2016 Overview'!$A$5,))))))))))))))</f>
        <v>0</v>
      </c>
      <c r="C714" s="35" t="s">
        <v>148</v>
      </c>
      <c r="D714" s="26"/>
      <c r="E714" s="35" t="s">
        <v>146</v>
      </c>
      <c r="F714" s="27">
        <v>60000</v>
      </c>
      <c r="G714" s="36">
        <f>H714/F714</f>
        <v>0.33333333333333331</v>
      </c>
      <c r="H714" s="27">
        <v>20000</v>
      </c>
      <c r="I714" s="27"/>
      <c r="J714" s="27">
        <v>-3500</v>
      </c>
      <c r="K714" s="27">
        <f>SUM(H714-J714)</f>
        <v>23500</v>
      </c>
      <c r="L714" s="28">
        <v>42250</v>
      </c>
      <c r="M714" s="28">
        <v>42733</v>
      </c>
      <c r="N714" s="37">
        <f>M714-L714</f>
        <v>483</v>
      </c>
      <c r="O714" s="38">
        <f>K714/N714</f>
        <v>48.654244306418221</v>
      </c>
    </row>
    <row r="715" spans="1:15" x14ac:dyDescent="0.25">
      <c r="A715" s="35">
        <v>2016</v>
      </c>
      <c r="B715" s="26">
        <f>IF(AND($F715&gt;='2016 Overview'!$B$18,$F715&lt;='2016 Overview'!$C$18),'2016 Overview'!$A$18,IF(AND($F715&gt;='2016 Overview'!$B$17,$F715&lt;='2016 Overview'!$C$17),'2016 Overview'!$A$17, IF(AND($F715&gt;='2016 Overview'!$B$16,$F715&lt;='2016 Overview'!$C$16),'2016 Overview'!$A$16, IF(AND($F715&gt;='2016 Overview'!$B$15,$F715&lt;='2016 Overview'!$C$15),'2016 Overview'!$A$15, IF(AND($F715&gt;='2016 Overview'!$B$14,$F715&lt;='2016 Overview'!$C$14),'2016 Overview'!$A$14, IF(AND($F715&gt;='2016 Overview'!$B$13,$F715&lt;='2016 Overview'!$C$13),'2016 Overview'!$A$13, IF(AND($F715&gt;='2016 Overview'!$B$12,$F715&lt;='2016 Overview'!$C$12),'2016 Overview'!$A$12,IF(AND($F715&gt;='2016 Overview'!$B$11,$F715&lt;='2016 Overview'!$C$11),'2016 Overview'!$A$11,IF(AND($F715&gt;='2016 Overview'!$B$10,$F715&lt;='2016 Overview'!$C$10),'2016 Overview'!$A$10,IF(AND($F715&gt;='2016 Overview'!$B$9,$F715&lt;='2016 Overview'!$C$9),'2016 Overview'!$A$9,IF(AND($F715&gt;='2016 Overview'!$B$8,$F715&lt;='2016 Overview'!$C$8),'2016 Overview'!$A$7,IF(AND($F715&gt;='2016 Overview'!$B$7,$F715&lt;='2016 Overview'!$C$7),'2016 Overview'!$A$7,IF(AND($F715&gt;='2016 Overview'!$B$6,$F715&lt;='2016 Overview'!$C$6),'2016 Overview'!$A$6,IF(AND($F715&gt;='2016 Overview'!$B$5,$F715&lt;='2016 Overview'!$C$5),'2016 Overview'!$A$5,))))))))))))))</f>
        <v>0</v>
      </c>
      <c r="C715" s="35" t="s">
        <v>148</v>
      </c>
      <c r="D715" s="51" t="s">
        <v>38</v>
      </c>
      <c r="E715" s="35" t="s">
        <v>146</v>
      </c>
      <c r="F715" s="27">
        <f>H715*3</f>
        <v>24999.840000000004</v>
      </c>
      <c r="G715" s="36">
        <f>H715/F715</f>
        <v>0.33333333333333331</v>
      </c>
      <c r="H715" s="27">
        <f>I715+K715</f>
        <v>8333.2800000000007</v>
      </c>
      <c r="I715" s="27">
        <f>K715*2</f>
        <v>5555.52</v>
      </c>
      <c r="J715" s="27"/>
      <c r="K715" s="27">
        <v>2777.76</v>
      </c>
      <c r="L715" s="28">
        <v>42164</v>
      </c>
      <c r="M715" s="28">
        <v>42733</v>
      </c>
      <c r="N715" s="37">
        <f>M715-L715</f>
        <v>569</v>
      </c>
      <c r="O715" s="38">
        <f>K715/N715</f>
        <v>4.8818277680140598</v>
      </c>
    </row>
    <row r="716" spans="1:15" x14ac:dyDescent="0.25">
      <c r="A716" s="35">
        <v>2016</v>
      </c>
      <c r="B716" s="26" t="str">
        <f>IF(AND($F716&gt;='2016 Overview'!$B$18,$F716&lt;='2016 Overview'!$C$18),'2016 Overview'!$A$18,IF(AND($F716&gt;='2016 Overview'!$B$17,$F716&lt;='2016 Overview'!$C$17),'2016 Overview'!$A$17, IF(AND($F716&gt;='2016 Overview'!$B$16,$F716&lt;='2016 Overview'!$C$16),'2016 Overview'!$A$16, IF(AND($F716&gt;='2016 Overview'!$B$15,$F716&lt;='2016 Overview'!$C$15),'2016 Overview'!$A$15, IF(AND($F716&gt;='2016 Overview'!$B$14,$F716&lt;='2016 Overview'!$C$14),'2016 Overview'!$A$14, IF(AND($F716&gt;='2016 Overview'!$B$13,$F716&lt;='2016 Overview'!$C$13),'2016 Overview'!$A$13, IF(AND($F716&gt;='2016 Overview'!$B$12,$F716&lt;='2016 Overview'!$C$12),'2016 Overview'!$A$12,IF(AND($F716&gt;='2016 Overview'!$B$11,$F716&lt;='2016 Overview'!$C$11),'2016 Overview'!$A$11,IF(AND($F716&gt;='2016 Overview'!$B$10,$F716&lt;='2016 Overview'!$C$10),'2016 Overview'!$A$10,IF(AND($F716&gt;='2016 Overview'!$B$9,$F716&lt;='2016 Overview'!$C$9),'2016 Overview'!$A$9,IF(AND($F716&gt;='2016 Overview'!$B$8,$F716&lt;='2016 Overview'!$C$8),'2016 Overview'!$A$7,IF(AND($F716&gt;='2016 Overview'!$B$7,$F716&lt;='2016 Overview'!$C$7),'2016 Overview'!$A$7,IF(AND($F716&gt;='2016 Overview'!$B$6,$F716&lt;='2016 Overview'!$C$6),'2016 Overview'!$A$6,IF(AND($F716&gt;='2016 Overview'!$B$5,$F716&lt;='2016 Overview'!$C$5),'2016 Overview'!$A$5,))))))))))))))</f>
        <v>D</v>
      </c>
      <c r="C716" s="35" t="s">
        <v>148</v>
      </c>
      <c r="D716" s="26"/>
      <c r="E716" s="35" t="s">
        <v>146</v>
      </c>
      <c r="F716" s="27">
        <v>1350000</v>
      </c>
      <c r="G716" s="36">
        <f>H716/F716</f>
        <v>0.33333333333333331</v>
      </c>
      <c r="H716" s="27">
        <v>450000</v>
      </c>
      <c r="I716" s="27"/>
      <c r="J716" s="27">
        <v>0</v>
      </c>
      <c r="K716" s="27">
        <f>SUM(H716-J716)</f>
        <v>450000</v>
      </c>
      <c r="L716" s="28">
        <v>42486</v>
      </c>
      <c r="M716" s="28">
        <v>42733</v>
      </c>
      <c r="N716" s="37">
        <f>M716-L716</f>
        <v>247</v>
      </c>
      <c r="O716" s="38">
        <f>K716/N716</f>
        <v>1821.8623481781376</v>
      </c>
    </row>
    <row r="717" spans="1:15" x14ac:dyDescent="0.25">
      <c r="A717" s="35">
        <v>2016</v>
      </c>
      <c r="B717" s="26" t="str">
        <f>IF(AND($F717&gt;='2016 Overview'!$B$18,$F717&lt;='2016 Overview'!$C$18),'2016 Overview'!$A$18,IF(AND($F717&gt;='2016 Overview'!$B$17,$F717&lt;='2016 Overview'!$C$17),'2016 Overview'!$A$17, IF(AND($F717&gt;='2016 Overview'!$B$16,$F717&lt;='2016 Overview'!$C$16),'2016 Overview'!$A$16, IF(AND($F717&gt;='2016 Overview'!$B$15,$F717&lt;='2016 Overview'!$C$15),'2016 Overview'!$A$15, IF(AND($F717&gt;='2016 Overview'!$B$14,$F717&lt;='2016 Overview'!$C$14),'2016 Overview'!$A$14, IF(AND($F717&gt;='2016 Overview'!$B$13,$F717&lt;='2016 Overview'!$C$13),'2016 Overview'!$A$13, IF(AND($F717&gt;='2016 Overview'!$B$12,$F717&lt;='2016 Overview'!$C$12),'2016 Overview'!$A$12,IF(AND($F717&gt;='2016 Overview'!$B$11,$F717&lt;='2016 Overview'!$C$11),'2016 Overview'!$A$11,IF(AND($F717&gt;='2016 Overview'!$B$10,$F717&lt;='2016 Overview'!$C$10),'2016 Overview'!$A$10,IF(AND($F717&gt;='2016 Overview'!$B$9,$F717&lt;='2016 Overview'!$C$9),'2016 Overview'!$A$9,IF(AND($F717&gt;='2016 Overview'!$B$8,$F717&lt;='2016 Overview'!$C$8),'2016 Overview'!$A$7,IF(AND($F717&gt;='2016 Overview'!$B$7,$F717&lt;='2016 Overview'!$C$7),'2016 Overview'!$A$7,IF(AND($F717&gt;='2016 Overview'!$B$6,$F717&lt;='2016 Overview'!$C$6),'2016 Overview'!$A$6,IF(AND($F717&gt;='2016 Overview'!$B$5,$F717&lt;='2016 Overview'!$C$5),'2016 Overview'!$A$5,))))))))))))))</f>
        <v>I</v>
      </c>
      <c r="C717" s="35" t="s">
        <v>148</v>
      </c>
      <c r="D717" s="26"/>
      <c r="E717" s="35" t="s">
        <v>146</v>
      </c>
      <c r="F717" s="27">
        <v>200000</v>
      </c>
      <c r="G717" s="36">
        <f>H717/F717</f>
        <v>0.26666665000000001</v>
      </c>
      <c r="H717" s="27">
        <v>53333.33</v>
      </c>
      <c r="I717" s="27"/>
      <c r="J717" s="27">
        <v>0</v>
      </c>
      <c r="K717" s="27">
        <f>SUM(H717-J717)</f>
        <v>53333.33</v>
      </c>
      <c r="L717" s="28">
        <v>42328</v>
      </c>
      <c r="M717" s="28">
        <v>42733</v>
      </c>
      <c r="N717" s="37">
        <f>M717-L717</f>
        <v>405</v>
      </c>
      <c r="O717" s="38">
        <f>K717/N717</f>
        <v>131.68723456790124</v>
      </c>
    </row>
    <row r="718" spans="1:15" x14ac:dyDescent="0.25">
      <c r="A718" s="35">
        <v>2015</v>
      </c>
      <c r="B718" s="26" t="str">
        <f>IF(AND($F718&gt;='2016 Overview'!$B$18,$F718&lt;='2016 Overview'!$C$18),'2016 Overview'!$A$18,IF(AND($F718&gt;='2016 Overview'!$B$17,$F718&lt;='2016 Overview'!$C$17),'2016 Overview'!$A$17, IF(AND($F718&gt;='2016 Overview'!$B$16,$F718&lt;='2016 Overview'!$C$16),'2016 Overview'!$A$16, IF(AND($F718&gt;='2016 Overview'!$B$15,$F718&lt;='2016 Overview'!$C$15),'2016 Overview'!$A$15, IF(AND($F718&gt;='2016 Overview'!$B$14,$F718&lt;='2016 Overview'!$C$14),'2016 Overview'!$A$14, IF(AND($F718&gt;='2016 Overview'!$B$13,$F718&lt;='2016 Overview'!$C$13),'2016 Overview'!$A$13, IF(AND($F718&gt;='2016 Overview'!$B$12,$F718&lt;='2016 Overview'!$C$12),'2016 Overview'!$A$12,IF(AND($F718&gt;='2016 Overview'!$B$11,$F718&lt;='2016 Overview'!$C$11),'2016 Overview'!$A$11,IF(AND($F718&gt;='2016 Overview'!$B$10,$F718&lt;='2016 Overview'!$C$10),'2016 Overview'!$A$10,IF(AND($F718&gt;='2016 Overview'!$B$9,$F718&lt;='2016 Overview'!$C$9),'2016 Overview'!$A$9,IF(AND($F718&gt;='2016 Overview'!$B$8,$F718&lt;='2016 Overview'!$C$8),'2016 Overview'!$A$7,IF(AND($F718&gt;='2016 Overview'!$B$7,$F718&lt;='2016 Overview'!$C$7),'2016 Overview'!$A$7,IF(AND($F718&gt;='2016 Overview'!$B$6,$F718&lt;='2016 Overview'!$C$6),'2016 Overview'!$A$6,IF(AND($F718&gt;='2016 Overview'!$B$5,$F718&lt;='2016 Overview'!$C$5),'2016 Overview'!$A$5,))))))))))))))</f>
        <v>M</v>
      </c>
      <c r="C718" s="35" t="s">
        <v>148</v>
      </c>
      <c r="D718" s="51" t="s">
        <v>38</v>
      </c>
      <c r="E718" s="35" t="s">
        <v>146</v>
      </c>
      <c r="F718" s="27">
        <f>H718*3</f>
        <v>12000</v>
      </c>
      <c r="G718" s="36">
        <f>H718/F718</f>
        <v>0.33333333333333331</v>
      </c>
      <c r="H718" s="44">
        <v>4000</v>
      </c>
      <c r="I718" s="44"/>
      <c r="J718" s="57">
        <v>0</v>
      </c>
      <c r="K718" s="44">
        <v>4000</v>
      </c>
      <c r="L718" s="43">
        <v>41572</v>
      </c>
      <c r="M718" s="28">
        <v>42156</v>
      </c>
      <c r="N718" s="37">
        <f>M718-L718</f>
        <v>584</v>
      </c>
      <c r="O718" s="38">
        <f>K718/N718</f>
        <v>6.8493150684931505</v>
      </c>
    </row>
    <row r="719" spans="1:15" x14ac:dyDescent="0.25">
      <c r="A719" s="35">
        <v>2015</v>
      </c>
      <c r="B719" s="26" t="str">
        <f>IF(AND($F719&gt;='2016 Overview'!$B$18,$F719&lt;='2016 Overview'!$C$18),'2016 Overview'!$A$18,IF(AND($F719&gt;='2016 Overview'!$B$17,$F719&lt;='2016 Overview'!$C$17),'2016 Overview'!$A$17, IF(AND($F719&gt;='2016 Overview'!$B$16,$F719&lt;='2016 Overview'!$C$16),'2016 Overview'!$A$16, IF(AND($F719&gt;='2016 Overview'!$B$15,$F719&lt;='2016 Overview'!$C$15),'2016 Overview'!$A$15, IF(AND($F719&gt;='2016 Overview'!$B$14,$F719&lt;='2016 Overview'!$C$14),'2016 Overview'!$A$14, IF(AND($F719&gt;='2016 Overview'!$B$13,$F719&lt;='2016 Overview'!$C$13),'2016 Overview'!$A$13, IF(AND($F719&gt;='2016 Overview'!$B$12,$F719&lt;='2016 Overview'!$C$12),'2016 Overview'!$A$12,IF(AND($F719&gt;='2016 Overview'!$B$11,$F719&lt;='2016 Overview'!$C$11),'2016 Overview'!$A$11,IF(AND($F719&gt;='2016 Overview'!$B$10,$F719&lt;='2016 Overview'!$C$10),'2016 Overview'!$A$10,IF(AND($F719&gt;='2016 Overview'!$B$9,$F719&lt;='2016 Overview'!$C$9),'2016 Overview'!$A$9,IF(AND($F719&gt;='2016 Overview'!$B$8,$F719&lt;='2016 Overview'!$C$8),'2016 Overview'!$A$7,IF(AND($F719&gt;='2016 Overview'!$B$7,$F719&lt;='2016 Overview'!$C$7),'2016 Overview'!$A$7,IF(AND($F719&gt;='2016 Overview'!$B$6,$F719&lt;='2016 Overview'!$C$6),'2016 Overview'!$A$6,IF(AND($F719&gt;='2016 Overview'!$B$5,$F719&lt;='2016 Overview'!$C$5),'2016 Overview'!$A$5,))))))))))))))</f>
        <v>M</v>
      </c>
      <c r="C719" s="35" t="s">
        <v>148</v>
      </c>
      <c r="D719" s="26"/>
      <c r="E719" s="35" t="s">
        <v>146</v>
      </c>
      <c r="F719" s="44">
        <v>12000</v>
      </c>
      <c r="G719" s="36">
        <f>H719/F719</f>
        <v>0.33333333333333331</v>
      </c>
      <c r="H719" s="44">
        <v>4000</v>
      </c>
      <c r="I719" s="44"/>
      <c r="J719" s="57">
        <v>0</v>
      </c>
      <c r="K719" s="44">
        <v>4000</v>
      </c>
      <c r="L719" s="43">
        <v>41506</v>
      </c>
      <c r="M719" s="28">
        <v>42156</v>
      </c>
      <c r="N719" s="37">
        <f>M719-L719</f>
        <v>650</v>
      </c>
      <c r="O719" s="38">
        <f>K719/N719</f>
        <v>6.1538461538461542</v>
      </c>
    </row>
    <row r="720" spans="1:15" x14ac:dyDescent="0.25">
      <c r="A720" s="35">
        <v>2015</v>
      </c>
      <c r="B720" s="26" t="str">
        <f>IF(AND($F720&gt;='2016 Overview'!$B$18,$F720&lt;='2016 Overview'!$C$18),'2016 Overview'!$A$18,IF(AND($F720&gt;='2016 Overview'!$B$17,$F720&lt;='2016 Overview'!$C$17),'2016 Overview'!$A$17, IF(AND($F720&gt;='2016 Overview'!$B$16,$F720&lt;='2016 Overview'!$C$16),'2016 Overview'!$A$16, IF(AND($F720&gt;='2016 Overview'!$B$15,$F720&lt;='2016 Overview'!$C$15),'2016 Overview'!$A$15, IF(AND($F720&gt;='2016 Overview'!$B$14,$F720&lt;='2016 Overview'!$C$14),'2016 Overview'!$A$14, IF(AND($F720&gt;='2016 Overview'!$B$13,$F720&lt;='2016 Overview'!$C$13),'2016 Overview'!$A$13, IF(AND($F720&gt;='2016 Overview'!$B$12,$F720&lt;='2016 Overview'!$C$12),'2016 Overview'!$A$12,IF(AND($F720&gt;='2016 Overview'!$B$11,$F720&lt;='2016 Overview'!$C$11),'2016 Overview'!$A$11,IF(AND($F720&gt;='2016 Overview'!$B$10,$F720&lt;='2016 Overview'!$C$10),'2016 Overview'!$A$10,IF(AND($F720&gt;='2016 Overview'!$B$9,$F720&lt;='2016 Overview'!$C$9),'2016 Overview'!$A$9,IF(AND($F720&gt;='2016 Overview'!$B$8,$F720&lt;='2016 Overview'!$C$8),'2016 Overview'!$A$7,IF(AND($F720&gt;='2016 Overview'!$B$7,$F720&lt;='2016 Overview'!$C$7),'2016 Overview'!$A$7,IF(AND($F720&gt;='2016 Overview'!$B$6,$F720&lt;='2016 Overview'!$C$6),'2016 Overview'!$A$6,IF(AND($F720&gt;='2016 Overview'!$B$5,$F720&lt;='2016 Overview'!$C$5),'2016 Overview'!$A$5,))))))))))))))</f>
        <v>M</v>
      </c>
      <c r="C720" s="35" t="s">
        <v>148</v>
      </c>
      <c r="D720" s="26"/>
      <c r="E720" s="35" t="s">
        <v>146</v>
      </c>
      <c r="F720" s="44">
        <v>11500</v>
      </c>
      <c r="G720" s="36">
        <f>H720/F720</f>
        <v>0.33333304347826087</v>
      </c>
      <c r="H720" s="44">
        <v>3833.33</v>
      </c>
      <c r="I720" s="44"/>
      <c r="J720" s="57">
        <v>-333.33</v>
      </c>
      <c r="K720" s="44">
        <v>3500</v>
      </c>
      <c r="L720" s="43">
        <v>42020</v>
      </c>
      <c r="M720" s="28">
        <v>42156</v>
      </c>
      <c r="N720" s="37">
        <f>M720-L720</f>
        <v>136</v>
      </c>
      <c r="O720" s="38">
        <f>K720/N720</f>
        <v>25.735294117647058</v>
      </c>
    </row>
    <row r="721" spans="1:15" x14ac:dyDescent="0.25">
      <c r="A721" s="35">
        <v>2015</v>
      </c>
      <c r="B721" s="26" t="str">
        <f>IF(AND($F721&gt;='2016 Overview'!$B$18,$F721&lt;='2016 Overview'!$C$18),'2016 Overview'!$A$18,IF(AND($F721&gt;='2016 Overview'!$B$17,$F721&lt;='2016 Overview'!$C$17),'2016 Overview'!$A$17, IF(AND($F721&gt;='2016 Overview'!$B$16,$F721&lt;='2016 Overview'!$C$16),'2016 Overview'!$A$16, IF(AND($F721&gt;='2016 Overview'!$B$15,$F721&lt;='2016 Overview'!$C$15),'2016 Overview'!$A$15, IF(AND($F721&gt;='2016 Overview'!$B$14,$F721&lt;='2016 Overview'!$C$14),'2016 Overview'!$A$14, IF(AND($F721&gt;='2016 Overview'!$B$13,$F721&lt;='2016 Overview'!$C$13),'2016 Overview'!$A$13, IF(AND($F721&gt;='2016 Overview'!$B$12,$F721&lt;='2016 Overview'!$C$12),'2016 Overview'!$A$12,IF(AND($F721&gt;='2016 Overview'!$B$11,$F721&lt;='2016 Overview'!$C$11),'2016 Overview'!$A$11,IF(AND($F721&gt;='2016 Overview'!$B$10,$F721&lt;='2016 Overview'!$C$10),'2016 Overview'!$A$10,IF(AND($F721&gt;='2016 Overview'!$B$9,$F721&lt;='2016 Overview'!$C$9),'2016 Overview'!$A$9,IF(AND($F721&gt;='2016 Overview'!$B$8,$F721&lt;='2016 Overview'!$C$8),'2016 Overview'!$A$7,IF(AND($F721&gt;='2016 Overview'!$B$7,$F721&lt;='2016 Overview'!$C$7),'2016 Overview'!$A$7,IF(AND($F721&gt;='2016 Overview'!$B$6,$F721&lt;='2016 Overview'!$C$6),'2016 Overview'!$A$6,IF(AND($F721&gt;='2016 Overview'!$B$5,$F721&lt;='2016 Overview'!$C$5),'2016 Overview'!$A$5,))))))))))))))</f>
        <v>M</v>
      </c>
      <c r="C721" s="35" t="s">
        <v>148</v>
      </c>
      <c r="D721" s="26"/>
      <c r="E721" s="35" t="s">
        <v>146</v>
      </c>
      <c r="F721" s="44">
        <v>11500</v>
      </c>
      <c r="G721" s="36">
        <f>H721/F721</f>
        <v>0.33333304347826087</v>
      </c>
      <c r="H721" s="44">
        <v>3833.33</v>
      </c>
      <c r="I721" s="44"/>
      <c r="J721" s="57">
        <v>0</v>
      </c>
      <c r="K721" s="44">
        <v>3833.33</v>
      </c>
      <c r="L721" s="43">
        <v>41297</v>
      </c>
      <c r="M721" s="28">
        <v>42156</v>
      </c>
      <c r="N721" s="37">
        <f>M721-L721</f>
        <v>859</v>
      </c>
      <c r="O721" s="38">
        <f>K721/N721</f>
        <v>4.4625494761350408</v>
      </c>
    </row>
    <row r="722" spans="1:15" x14ac:dyDescent="0.25">
      <c r="A722" s="35">
        <v>2015</v>
      </c>
      <c r="B722" s="26" t="str">
        <f>IF(AND($F722&gt;='2016 Overview'!$B$18,$F722&lt;='2016 Overview'!$C$18),'2016 Overview'!$A$18,IF(AND($F722&gt;='2016 Overview'!$B$17,$F722&lt;='2016 Overview'!$C$17),'2016 Overview'!$A$17, IF(AND($F722&gt;='2016 Overview'!$B$16,$F722&lt;='2016 Overview'!$C$16),'2016 Overview'!$A$16, IF(AND($F722&gt;='2016 Overview'!$B$15,$F722&lt;='2016 Overview'!$C$15),'2016 Overview'!$A$15, IF(AND($F722&gt;='2016 Overview'!$B$14,$F722&lt;='2016 Overview'!$C$14),'2016 Overview'!$A$14, IF(AND($F722&gt;='2016 Overview'!$B$13,$F722&lt;='2016 Overview'!$C$13),'2016 Overview'!$A$13, IF(AND($F722&gt;='2016 Overview'!$B$12,$F722&lt;='2016 Overview'!$C$12),'2016 Overview'!$A$12,IF(AND($F722&gt;='2016 Overview'!$B$11,$F722&lt;='2016 Overview'!$C$11),'2016 Overview'!$A$11,IF(AND($F722&gt;='2016 Overview'!$B$10,$F722&lt;='2016 Overview'!$C$10),'2016 Overview'!$A$10,IF(AND($F722&gt;='2016 Overview'!$B$9,$F722&lt;='2016 Overview'!$C$9),'2016 Overview'!$A$9,IF(AND($F722&gt;='2016 Overview'!$B$8,$F722&lt;='2016 Overview'!$C$8),'2016 Overview'!$A$7,IF(AND($F722&gt;='2016 Overview'!$B$7,$F722&lt;='2016 Overview'!$C$7),'2016 Overview'!$A$7,IF(AND($F722&gt;='2016 Overview'!$B$6,$F722&lt;='2016 Overview'!$C$6),'2016 Overview'!$A$6,IF(AND($F722&gt;='2016 Overview'!$B$5,$F722&lt;='2016 Overview'!$C$5),'2016 Overview'!$A$5,))))))))))))))</f>
        <v>M</v>
      </c>
      <c r="C722" s="35" t="s">
        <v>148</v>
      </c>
      <c r="D722" s="51" t="s">
        <v>38</v>
      </c>
      <c r="E722" s="35" t="s">
        <v>146</v>
      </c>
      <c r="F722" s="44">
        <v>21600</v>
      </c>
      <c r="G722" s="36">
        <f>H722/F722</f>
        <v>0.1111111111111111</v>
      </c>
      <c r="H722" s="44">
        <v>2400</v>
      </c>
      <c r="I722" s="44"/>
      <c r="J722" s="57">
        <v>0</v>
      </c>
      <c r="K722" s="44">
        <v>2400</v>
      </c>
      <c r="L722" s="43">
        <v>42080</v>
      </c>
      <c r="M722" s="28">
        <v>42156</v>
      </c>
      <c r="N722" s="37">
        <f>M722-L722</f>
        <v>76</v>
      </c>
      <c r="O722" s="38">
        <f>K722/N722</f>
        <v>31.578947368421051</v>
      </c>
    </row>
    <row r="723" spans="1:15" x14ac:dyDescent="0.25">
      <c r="A723" s="35">
        <v>2015</v>
      </c>
      <c r="B723" s="26" t="str">
        <f>IF(AND($F723&gt;='2016 Overview'!$B$18,$F723&lt;='2016 Overview'!$C$18),'2016 Overview'!$A$18,IF(AND($F723&gt;='2016 Overview'!$B$17,$F723&lt;='2016 Overview'!$C$17),'2016 Overview'!$A$17, IF(AND($F723&gt;='2016 Overview'!$B$16,$F723&lt;='2016 Overview'!$C$16),'2016 Overview'!$A$16, IF(AND($F723&gt;='2016 Overview'!$B$15,$F723&lt;='2016 Overview'!$C$15),'2016 Overview'!$A$15, IF(AND($F723&gt;='2016 Overview'!$B$14,$F723&lt;='2016 Overview'!$C$14),'2016 Overview'!$A$14, IF(AND($F723&gt;='2016 Overview'!$B$13,$F723&lt;='2016 Overview'!$C$13),'2016 Overview'!$A$13, IF(AND($F723&gt;='2016 Overview'!$B$12,$F723&lt;='2016 Overview'!$C$12),'2016 Overview'!$A$12,IF(AND($F723&gt;='2016 Overview'!$B$11,$F723&lt;='2016 Overview'!$C$11),'2016 Overview'!$A$11,IF(AND($F723&gt;='2016 Overview'!$B$10,$F723&lt;='2016 Overview'!$C$10),'2016 Overview'!$A$10,IF(AND($F723&gt;='2016 Overview'!$B$9,$F723&lt;='2016 Overview'!$C$9),'2016 Overview'!$A$9,IF(AND($F723&gt;='2016 Overview'!$B$8,$F723&lt;='2016 Overview'!$C$8),'2016 Overview'!$A$7,IF(AND($F723&gt;='2016 Overview'!$B$7,$F723&lt;='2016 Overview'!$C$7),'2016 Overview'!$A$7,IF(AND($F723&gt;='2016 Overview'!$B$6,$F723&lt;='2016 Overview'!$C$6),'2016 Overview'!$A$6,IF(AND($F723&gt;='2016 Overview'!$B$5,$F723&lt;='2016 Overview'!$C$5),'2016 Overview'!$A$5,))))))))))))))</f>
        <v>M</v>
      </c>
      <c r="C723" s="35" t="s">
        <v>148</v>
      </c>
      <c r="D723" s="51" t="s">
        <v>38</v>
      </c>
      <c r="E723" s="35" t="s">
        <v>146</v>
      </c>
      <c r="F723" s="44">
        <v>15723.09</v>
      </c>
      <c r="G723" s="36">
        <f>H723/F723</f>
        <v>0.1111111111111111</v>
      </c>
      <c r="H723" s="44">
        <v>1747.01</v>
      </c>
      <c r="I723" s="44"/>
      <c r="J723" s="57">
        <v>0</v>
      </c>
      <c r="K723" s="44">
        <v>1747.01</v>
      </c>
      <c r="L723" s="43">
        <v>40906</v>
      </c>
      <c r="M723" s="28">
        <v>42156</v>
      </c>
      <c r="N723" s="37">
        <f>M723-L723</f>
        <v>1250</v>
      </c>
      <c r="O723" s="38">
        <f>K723/N723</f>
        <v>1.397608</v>
      </c>
    </row>
    <row r="724" spans="1:15" x14ac:dyDescent="0.25">
      <c r="A724" s="35">
        <v>2015</v>
      </c>
      <c r="B724" s="26" t="str">
        <f>IF(AND($F724&gt;='2016 Overview'!$B$18,$F724&lt;='2016 Overview'!$C$18),'2016 Overview'!$A$18,IF(AND($F724&gt;='2016 Overview'!$B$17,$F724&lt;='2016 Overview'!$C$17),'2016 Overview'!$A$17, IF(AND($F724&gt;='2016 Overview'!$B$16,$F724&lt;='2016 Overview'!$C$16),'2016 Overview'!$A$16, IF(AND($F724&gt;='2016 Overview'!$B$15,$F724&lt;='2016 Overview'!$C$15),'2016 Overview'!$A$15, IF(AND($F724&gt;='2016 Overview'!$B$14,$F724&lt;='2016 Overview'!$C$14),'2016 Overview'!$A$14, IF(AND($F724&gt;='2016 Overview'!$B$13,$F724&lt;='2016 Overview'!$C$13),'2016 Overview'!$A$13, IF(AND($F724&gt;='2016 Overview'!$B$12,$F724&lt;='2016 Overview'!$C$12),'2016 Overview'!$A$12,IF(AND($F724&gt;='2016 Overview'!$B$11,$F724&lt;='2016 Overview'!$C$11),'2016 Overview'!$A$11,IF(AND($F724&gt;='2016 Overview'!$B$10,$F724&lt;='2016 Overview'!$C$10),'2016 Overview'!$A$10,IF(AND($F724&gt;='2016 Overview'!$B$9,$F724&lt;='2016 Overview'!$C$9),'2016 Overview'!$A$9,IF(AND($F724&gt;='2016 Overview'!$B$8,$F724&lt;='2016 Overview'!$C$8),'2016 Overview'!$A$7,IF(AND($F724&gt;='2016 Overview'!$B$7,$F724&lt;='2016 Overview'!$C$7),'2016 Overview'!$A$7,IF(AND($F724&gt;='2016 Overview'!$B$6,$F724&lt;='2016 Overview'!$C$6),'2016 Overview'!$A$6,IF(AND($F724&gt;='2016 Overview'!$B$5,$F724&lt;='2016 Overview'!$C$5),'2016 Overview'!$A$5,))))))))))))))</f>
        <v>M</v>
      </c>
      <c r="C724" s="35" t="s">
        <v>148</v>
      </c>
      <c r="D724" s="51" t="s">
        <v>38</v>
      </c>
      <c r="E724" s="35" t="s">
        <v>146</v>
      </c>
      <c r="F724" s="44">
        <v>11250</v>
      </c>
      <c r="G724" s="36">
        <f>H724/F724</f>
        <v>0.1111111111111111</v>
      </c>
      <c r="H724" s="44">
        <v>1250</v>
      </c>
      <c r="I724" s="44"/>
      <c r="J724" s="57">
        <v>0</v>
      </c>
      <c r="K724" s="44">
        <v>1250</v>
      </c>
      <c r="L724" s="43">
        <v>42047</v>
      </c>
      <c r="M724" s="28">
        <v>42156</v>
      </c>
      <c r="N724" s="37">
        <f>M724-L724</f>
        <v>109</v>
      </c>
      <c r="O724" s="38">
        <f>K724/N724</f>
        <v>11.467889908256881</v>
      </c>
    </row>
    <row r="725" spans="1:15" x14ac:dyDescent="0.25">
      <c r="A725" s="35">
        <v>2015</v>
      </c>
      <c r="B725" s="26" t="str">
        <f>IF(AND($F725&gt;='2016 Overview'!$B$18,$F725&lt;='2016 Overview'!$C$18),'2016 Overview'!$A$18,IF(AND($F725&gt;='2016 Overview'!$B$17,$F725&lt;='2016 Overview'!$C$17),'2016 Overview'!$A$17, IF(AND($F725&gt;='2016 Overview'!$B$16,$F725&lt;='2016 Overview'!$C$16),'2016 Overview'!$A$16, IF(AND($F725&gt;='2016 Overview'!$B$15,$F725&lt;='2016 Overview'!$C$15),'2016 Overview'!$A$15, IF(AND($F725&gt;='2016 Overview'!$B$14,$F725&lt;='2016 Overview'!$C$14),'2016 Overview'!$A$14, IF(AND($F725&gt;='2016 Overview'!$B$13,$F725&lt;='2016 Overview'!$C$13),'2016 Overview'!$A$13, IF(AND($F725&gt;='2016 Overview'!$B$12,$F725&lt;='2016 Overview'!$C$12),'2016 Overview'!$A$12,IF(AND($F725&gt;='2016 Overview'!$B$11,$F725&lt;='2016 Overview'!$C$11),'2016 Overview'!$A$11,IF(AND($F725&gt;='2016 Overview'!$B$10,$F725&lt;='2016 Overview'!$C$10),'2016 Overview'!$A$10,IF(AND($F725&gt;='2016 Overview'!$B$9,$F725&lt;='2016 Overview'!$C$9),'2016 Overview'!$A$9,IF(AND($F725&gt;='2016 Overview'!$B$8,$F725&lt;='2016 Overview'!$C$8),'2016 Overview'!$A$7,IF(AND($F725&gt;='2016 Overview'!$B$7,$F725&lt;='2016 Overview'!$C$7),'2016 Overview'!$A$7,IF(AND($F725&gt;='2016 Overview'!$B$6,$F725&lt;='2016 Overview'!$C$6),'2016 Overview'!$A$6,IF(AND($F725&gt;='2016 Overview'!$B$5,$F725&lt;='2016 Overview'!$C$5),'2016 Overview'!$A$5,))))))))))))))</f>
        <v>M</v>
      </c>
      <c r="C725" s="35" t="s">
        <v>148</v>
      </c>
      <c r="D725" s="51" t="s">
        <v>38</v>
      </c>
      <c r="E725" s="35" t="s">
        <v>146</v>
      </c>
      <c r="F725" s="44">
        <v>10000</v>
      </c>
      <c r="G725" s="36">
        <f>H725/F725</f>
        <v>9.7500000000000003E-2</v>
      </c>
      <c r="H725" s="44">
        <v>975</v>
      </c>
      <c r="I725" s="44"/>
      <c r="J725" s="57">
        <v>0</v>
      </c>
      <c r="K725" s="44">
        <v>975</v>
      </c>
      <c r="L725" s="43">
        <v>41852</v>
      </c>
      <c r="M725" s="28">
        <v>42156</v>
      </c>
      <c r="N725" s="37">
        <f>M725-L725</f>
        <v>304</v>
      </c>
      <c r="O725" s="38">
        <f>K725/N725</f>
        <v>3.2072368421052633</v>
      </c>
    </row>
    <row r="726" spans="1:15" x14ac:dyDescent="0.25">
      <c r="A726" s="35">
        <v>2015</v>
      </c>
      <c r="B726" s="26" t="str">
        <f>IF(AND($F726&gt;='2016 Overview'!$B$18,$F726&lt;='2016 Overview'!$C$18),'2016 Overview'!$A$18,IF(AND($F726&gt;='2016 Overview'!$B$17,$F726&lt;='2016 Overview'!$C$17),'2016 Overview'!$A$17, IF(AND($F726&gt;='2016 Overview'!$B$16,$F726&lt;='2016 Overview'!$C$16),'2016 Overview'!$A$16, IF(AND($F726&gt;='2016 Overview'!$B$15,$F726&lt;='2016 Overview'!$C$15),'2016 Overview'!$A$15, IF(AND($F726&gt;='2016 Overview'!$B$14,$F726&lt;='2016 Overview'!$C$14),'2016 Overview'!$A$14, IF(AND($F726&gt;='2016 Overview'!$B$13,$F726&lt;='2016 Overview'!$C$13),'2016 Overview'!$A$13, IF(AND($F726&gt;='2016 Overview'!$B$12,$F726&lt;='2016 Overview'!$C$12),'2016 Overview'!$A$12,IF(AND($F726&gt;='2016 Overview'!$B$11,$F726&lt;='2016 Overview'!$C$11),'2016 Overview'!$A$11,IF(AND($F726&gt;='2016 Overview'!$B$10,$F726&lt;='2016 Overview'!$C$10),'2016 Overview'!$A$10,IF(AND($F726&gt;='2016 Overview'!$B$9,$F726&lt;='2016 Overview'!$C$9),'2016 Overview'!$A$9,IF(AND($F726&gt;='2016 Overview'!$B$8,$F726&lt;='2016 Overview'!$C$8),'2016 Overview'!$A$7,IF(AND($F726&gt;='2016 Overview'!$B$7,$F726&lt;='2016 Overview'!$C$7),'2016 Overview'!$A$7,IF(AND($F726&gt;='2016 Overview'!$B$6,$F726&lt;='2016 Overview'!$C$6),'2016 Overview'!$A$6,IF(AND($F726&gt;='2016 Overview'!$B$5,$F726&lt;='2016 Overview'!$C$5),'2016 Overview'!$A$5,))))))))))))))</f>
        <v>N</v>
      </c>
      <c r="C726" s="35" t="s">
        <v>148</v>
      </c>
      <c r="D726" s="26"/>
      <c r="E726" s="35" t="s">
        <v>146</v>
      </c>
      <c r="F726" s="44">
        <v>8300</v>
      </c>
      <c r="G726" s="36">
        <f>H726/F726</f>
        <v>0.33333253012048192</v>
      </c>
      <c r="H726" s="44">
        <v>2766.66</v>
      </c>
      <c r="I726" s="44"/>
      <c r="J726" s="57">
        <v>-800</v>
      </c>
      <c r="K726" s="44">
        <v>1966.6599999999999</v>
      </c>
      <c r="L726" s="43">
        <v>41479</v>
      </c>
      <c r="M726" s="28">
        <v>42156</v>
      </c>
      <c r="N726" s="37">
        <f>M726-L726</f>
        <v>677</v>
      </c>
      <c r="O726" s="38">
        <f>K726/N726</f>
        <v>2.9049630723781386</v>
      </c>
    </row>
    <row r="727" spans="1:15" x14ac:dyDescent="0.25">
      <c r="A727" s="35">
        <v>2015</v>
      </c>
      <c r="B727" s="26" t="str">
        <f>IF(AND($F727&gt;='2016 Overview'!$B$18,$F727&lt;='2016 Overview'!$C$18),'2016 Overview'!$A$18,IF(AND($F727&gt;='2016 Overview'!$B$17,$F727&lt;='2016 Overview'!$C$17),'2016 Overview'!$A$17, IF(AND($F727&gt;='2016 Overview'!$B$16,$F727&lt;='2016 Overview'!$C$16),'2016 Overview'!$A$16, IF(AND($F727&gt;='2016 Overview'!$B$15,$F727&lt;='2016 Overview'!$C$15),'2016 Overview'!$A$15, IF(AND($F727&gt;='2016 Overview'!$B$14,$F727&lt;='2016 Overview'!$C$14),'2016 Overview'!$A$14, IF(AND($F727&gt;='2016 Overview'!$B$13,$F727&lt;='2016 Overview'!$C$13),'2016 Overview'!$A$13, IF(AND($F727&gt;='2016 Overview'!$B$12,$F727&lt;='2016 Overview'!$C$12),'2016 Overview'!$A$12,IF(AND($F727&gt;='2016 Overview'!$B$11,$F727&lt;='2016 Overview'!$C$11),'2016 Overview'!$A$11,IF(AND($F727&gt;='2016 Overview'!$B$10,$F727&lt;='2016 Overview'!$C$10),'2016 Overview'!$A$10,IF(AND($F727&gt;='2016 Overview'!$B$9,$F727&lt;='2016 Overview'!$C$9),'2016 Overview'!$A$9,IF(AND($F727&gt;='2016 Overview'!$B$8,$F727&lt;='2016 Overview'!$C$8),'2016 Overview'!$A$7,IF(AND($F727&gt;='2016 Overview'!$B$7,$F727&lt;='2016 Overview'!$C$7),'2016 Overview'!$A$7,IF(AND($F727&gt;='2016 Overview'!$B$6,$F727&lt;='2016 Overview'!$C$6),'2016 Overview'!$A$6,IF(AND($F727&gt;='2016 Overview'!$B$5,$F727&lt;='2016 Overview'!$C$5),'2016 Overview'!$A$5,))))))))))))))</f>
        <v>N</v>
      </c>
      <c r="C727" s="35" t="s">
        <v>148</v>
      </c>
      <c r="D727" s="26"/>
      <c r="E727" s="35" t="s">
        <v>146</v>
      </c>
      <c r="F727" s="44">
        <v>7612.51</v>
      </c>
      <c r="G727" s="36">
        <f>H727/F727</f>
        <v>0.33333289545760858</v>
      </c>
      <c r="H727" s="44">
        <v>2537.5</v>
      </c>
      <c r="I727" s="44"/>
      <c r="J727" s="57">
        <v>0</v>
      </c>
      <c r="K727" s="44">
        <v>2537.5</v>
      </c>
      <c r="L727" s="43">
        <v>41887</v>
      </c>
      <c r="M727" s="28">
        <v>42156</v>
      </c>
      <c r="N727" s="37">
        <f>M727-L727</f>
        <v>269</v>
      </c>
      <c r="O727" s="38">
        <f>K727/N727</f>
        <v>9.4330855018587361</v>
      </c>
    </row>
    <row r="728" spans="1:15" x14ac:dyDescent="0.25">
      <c r="A728" s="35">
        <v>2016</v>
      </c>
      <c r="B728" s="26" t="str">
        <f>IF(AND($F728&gt;='2016 Overview'!$B$18,$F728&lt;='2016 Overview'!$C$18),'2016 Overview'!$A$18,IF(AND($F728&gt;='2016 Overview'!$B$17,$F728&lt;='2016 Overview'!$C$17),'2016 Overview'!$A$17, IF(AND($F728&gt;='2016 Overview'!$B$16,$F728&lt;='2016 Overview'!$C$16),'2016 Overview'!$A$16, IF(AND($F728&gt;='2016 Overview'!$B$15,$F728&lt;='2016 Overview'!$C$15),'2016 Overview'!$A$15, IF(AND($F728&gt;='2016 Overview'!$B$14,$F728&lt;='2016 Overview'!$C$14),'2016 Overview'!$A$14, IF(AND($F728&gt;='2016 Overview'!$B$13,$F728&lt;='2016 Overview'!$C$13),'2016 Overview'!$A$13, IF(AND($F728&gt;='2016 Overview'!$B$12,$F728&lt;='2016 Overview'!$C$12),'2016 Overview'!$A$12,IF(AND($F728&gt;='2016 Overview'!$B$11,$F728&lt;='2016 Overview'!$C$11),'2016 Overview'!$A$11,IF(AND($F728&gt;='2016 Overview'!$B$10,$F728&lt;='2016 Overview'!$C$10),'2016 Overview'!$A$10,IF(AND($F728&gt;='2016 Overview'!$B$9,$F728&lt;='2016 Overview'!$C$9),'2016 Overview'!$A$9,IF(AND($F728&gt;='2016 Overview'!$B$8,$F728&lt;='2016 Overview'!$C$8),'2016 Overview'!$A$7,IF(AND($F728&gt;='2016 Overview'!$B$7,$F728&lt;='2016 Overview'!$C$7),'2016 Overview'!$A$7,IF(AND($F728&gt;='2016 Overview'!$B$6,$F728&lt;='2016 Overview'!$C$6),'2016 Overview'!$A$6,IF(AND($F728&gt;='2016 Overview'!$B$5,$F728&lt;='2016 Overview'!$C$5),'2016 Overview'!$A$5,))))))))))))))</f>
        <v>L</v>
      </c>
      <c r="C728" s="35" t="s">
        <v>148</v>
      </c>
      <c r="D728" s="26"/>
      <c r="E728" s="35" t="s">
        <v>146</v>
      </c>
      <c r="F728" s="27">
        <v>40000.35</v>
      </c>
      <c r="G728" s="36">
        <f>H728/F728</f>
        <v>0.33333333333333337</v>
      </c>
      <c r="H728" s="27">
        <v>13333.45</v>
      </c>
      <c r="I728" s="27"/>
      <c r="J728" s="27">
        <v>-5000.12</v>
      </c>
      <c r="K728" s="27">
        <f>SUM(H728-J728)</f>
        <v>18333.57</v>
      </c>
      <c r="L728" s="28">
        <v>41892</v>
      </c>
      <c r="M728" s="28">
        <v>42373</v>
      </c>
      <c r="N728" s="37">
        <f>M728-L728</f>
        <v>481</v>
      </c>
      <c r="O728" s="38">
        <f>K728/N728</f>
        <v>38.115530145530144</v>
      </c>
    </row>
    <row r="729" spans="1:15" x14ac:dyDescent="0.25">
      <c r="A729" s="35">
        <v>2016</v>
      </c>
      <c r="B729" s="26" t="str">
        <f>IF(AND($F729&gt;='2016 Overview'!$B$18,$F729&lt;='2016 Overview'!$C$18),'2016 Overview'!$A$18,IF(AND($F729&gt;='2016 Overview'!$B$17,$F729&lt;='2016 Overview'!$C$17),'2016 Overview'!$A$17, IF(AND($F729&gt;='2016 Overview'!$B$16,$F729&lt;='2016 Overview'!$C$16),'2016 Overview'!$A$16, IF(AND($F729&gt;='2016 Overview'!$B$15,$F729&lt;='2016 Overview'!$C$15),'2016 Overview'!$A$15, IF(AND($F729&gt;='2016 Overview'!$B$14,$F729&lt;='2016 Overview'!$C$14),'2016 Overview'!$A$14, IF(AND($F729&gt;='2016 Overview'!$B$13,$F729&lt;='2016 Overview'!$C$13),'2016 Overview'!$A$13, IF(AND($F729&gt;='2016 Overview'!$B$12,$F729&lt;='2016 Overview'!$C$12),'2016 Overview'!$A$12,IF(AND($F729&gt;='2016 Overview'!$B$11,$F729&lt;='2016 Overview'!$C$11),'2016 Overview'!$A$11,IF(AND($F729&gt;='2016 Overview'!$B$10,$F729&lt;='2016 Overview'!$C$10),'2016 Overview'!$A$10,IF(AND($F729&gt;='2016 Overview'!$B$9,$F729&lt;='2016 Overview'!$C$9),'2016 Overview'!$A$9,IF(AND($F729&gt;='2016 Overview'!$B$8,$F729&lt;='2016 Overview'!$C$8),'2016 Overview'!$A$7,IF(AND($F729&gt;='2016 Overview'!$B$7,$F729&lt;='2016 Overview'!$C$7),'2016 Overview'!$A$7,IF(AND($F729&gt;='2016 Overview'!$B$6,$F729&lt;='2016 Overview'!$C$6),'2016 Overview'!$A$6,IF(AND($F729&gt;='2016 Overview'!$B$5,$F729&lt;='2016 Overview'!$C$5),'2016 Overview'!$A$5,))))))))))))))</f>
        <v>M</v>
      </c>
      <c r="C729" s="35" t="s">
        <v>148</v>
      </c>
      <c r="D729" s="26"/>
      <c r="E729" s="35" t="s">
        <v>146</v>
      </c>
      <c r="F729" s="27">
        <v>21500</v>
      </c>
      <c r="G729" s="36">
        <f>H729/F729</f>
        <v>0.33333302325581393</v>
      </c>
      <c r="H729" s="27">
        <v>7166.66</v>
      </c>
      <c r="I729" s="27"/>
      <c r="J729" s="27">
        <v>-598.54999999999995</v>
      </c>
      <c r="K729" s="27">
        <f>SUM(H729-J729)</f>
        <v>7765.21</v>
      </c>
      <c r="L729" s="28">
        <v>41915</v>
      </c>
      <c r="M729" s="28">
        <v>42376</v>
      </c>
      <c r="N729" s="37">
        <f>M729-L729</f>
        <v>461</v>
      </c>
      <c r="O729" s="38">
        <f>K729/N729</f>
        <v>16.844273318872016</v>
      </c>
    </row>
    <row r="730" spans="1:15" x14ac:dyDescent="0.25">
      <c r="A730" s="35">
        <v>2016</v>
      </c>
      <c r="B730" s="26" t="str">
        <f>IF(AND($F730&gt;='2016 Overview'!$B$18,$F730&lt;='2016 Overview'!$C$18),'2016 Overview'!$A$18,IF(AND($F730&gt;='2016 Overview'!$B$17,$F730&lt;='2016 Overview'!$C$17),'2016 Overview'!$A$17, IF(AND($F730&gt;='2016 Overview'!$B$16,$F730&lt;='2016 Overview'!$C$16),'2016 Overview'!$A$16, IF(AND($F730&gt;='2016 Overview'!$B$15,$F730&lt;='2016 Overview'!$C$15),'2016 Overview'!$A$15, IF(AND($F730&gt;='2016 Overview'!$B$14,$F730&lt;='2016 Overview'!$C$14),'2016 Overview'!$A$14, IF(AND($F730&gt;='2016 Overview'!$B$13,$F730&lt;='2016 Overview'!$C$13),'2016 Overview'!$A$13, IF(AND($F730&gt;='2016 Overview'!$B$12,$F730&lt;='2016 Overview'!$C$12),'2016 Overview'!$A$12,IF(AND($F730&gt;='2016 Overview'!$B$11,$F730&lt;='2016 Overview'!$C$11),'2016 Overview'!$A$11,IF(AND($F730&gt;='2016 Overview'!$B$10,$F730&lt;='2016 Overview'!$C$10),'2016 Overview'!$A$10,IF(AND($F730&gt;='2016 Overview'!$B$9,$F730&lt;='2016 Overview'!$C$9),'2016 Overview'!$A$9,IF(AND($F730&gt;='2016 Overview'!$B$8,$F730&lt;='2016 Overview'!$C$8),'2016 Overview'!$A$7,IF(AND($F730&gt;='2016 Overview'!$B$7,$F730&lt;='2016 Overview'!$C$7),'2016 Overview'!$A$7,IF(AND($F730&gt;='2016 Overview'!$B$6,$F730&lt;='2016 Overview'!$C$6),'2016 Overview'!$A$6,IF(AND($F730&gt;='2016 Overview'!$B$5,$F730&lt;='2016 Overview'!$C$5),'2016 Overview'!$A$5,))))))))))))))</f>
        <v>I</v>
      </c>
      <c r="C730" s="35" t="s">
        <v>148</v>
      </c>
      <c r="D730" s="51" t="s">
        <v>38</v>
      </c>
      <c r="E730" s="35" t="s">
        <v>146</v>
      </c>
      <c r="F730" s="27">
        <f>H730*3</f>
        <v>104401.26000000001</v>
      </c>
      <c r="G730" s="36">
        <f>H730/F730</f>
        <v>0.33333333333333337</v>
      </c>
      <c r="H730" s="27">
        <f>I730+K730</f>
        <v>34800.420000000006</v>
      </c>
      <c r="I730" s="27">
        <f>K730*2</f>
        <v>23200.280000000002</v>
      </c>
      <c r="J730" s="27"/>
      <c r="K730" s="27">
        <f>370.37+11229.77</f>
        <v>11600.140000000001</v>
      </c>
      <c r="L730" s="28" t="s">
        <v>105</v>
      </c>
      <c r="M730" s="28" t="s">
        <v>106</v>
      </c>
      <c r="N730" s="37">
        <f>M730-L730</f>
        <v>224</v>
      </c>
      <c r="O730" s="38">
        <f>K730/N730</f>
        <v>51.786339285714291</v>
      </c>
    </row>
    <row r="731" spans="1:15" x14ac:dyDescent="0.25">
      <c r="A731" s="35">
        <v>2016</v>
      </c>
      <c r="B731" s="26" t="str">
        <f>IF(AND($F731&gt;='2016 Overview'!$B$18,$F731&lt;='2016 Overview'!$C$18),'2016 Overview'!$A$18,IF(AND($F731&gt;='2016 Overview'!$B$17,$F731&lt;='2016 Overview'!$C$17),'2016 Overview'!$A$17, IF(AND($F731&gt;='2016 Overview'!$B$16,$F731&lt;='2016 Overview'!$C$16),'2016 Overview'!$A$16, IF(AND($F731&gt;='2016 Overview'!$B$15,$F731&lt;='2016 Overview'!$C$15),'2016 Overview'!$A$15, IF(AND($F731&gt;='2016 Overview'!$B$14,$F731&lt;='2016 Overview'!$C$14),'2016 Overview'!$A$14, IF(AND($F731&gt;='2016 Overview'!$B$13,$F731&lt;='2016 Overview'!$C$13),'2016 Overview'!$A$13, IF(AND($F731&gt;='2016 Overview'!$B$12,$F731&lt;='2016 Overview'!$C$12),'2016 Overview'!$A$12,IF(AND($F731&gt;='2016 Overview'!$B$11,$F731&lt;='2016 Overview'!$C$11),'2016 Overview'!$A$11,IF(AND($F731&gt;='2016 Overview'!$B$10,$F731&lt;='2016 Overview'!$C$10),'2016 Overview'!$A$10,IF(AND($F731&gt;='2016 Overview'!$B$9,$F731&lt;='2016 Overview'!$C$9),'2016 Overview'!$A$9,IF(AND($F731&gt;='2016 Overview'!$B$8,$F731&lt;='2016 Overview'!$C$8),'2016 Overview'!$A$7,IF(AND($F731&gt;='2016 Overview'!$B$7,$F731&lt;='2016 Overview'!$C$7),'2016 Overview'!$A$7,IF(AND($F731&gt;='2016 Overview'!$B$6,$F731&lt;='2016 Overview'!$C$6),'2016 Overview'!$A$6,IF(AND($F731&gt;='2016 Overview'!$B$5,$F731&lt;='2016 Overview'!$C$5),'2016 Overview'!$A$5,))))))))))))))</f>
        <v>M</v>
      </c>
      <c r="C731" s="35" t="s">
        <v>148</v>
      </c>
      <c r="D731" s="26"/>
      <c r="E731" s="35" t="s">
        <v>146</v>
      </c>
      <c r="F731" s="27">
        <v>15000</v>
      </c>
      <c r="G731" s="36">
        <f>H731/F731</f>
        <v>0.33333333333333331</v>
      </c>
      <c r="H731" s="27">
        <v>5000</v>
      </c>
      <c r="I731" s="27"/>
      <c r="J731" s="27">
        <v>-3333.33</v>
      </c>
      <c r="K731" s="27">
        <f>SUM(H731-J731)</f>
        <v>8333.33</v>
      </c>
      <c r="L731" s="28">
        <v>40763</v>
      </c>
      <c r="M731" s="28">
        <v>42377</v>
      </c>
      <c r="N731" s="37">
        <f>M731-L731</f>
        <v>1614</v>
      </c>
      <c r="O731" s="38">
        <f>K731/N731</f>
        <v>5.1631536555142503</v>
      </c>
    </row>
    <row r="732" spans="1:15" x14ac:dyDescent="0.25">
      <c r="A732" s="35">
        <v>2016</v>
      </c>
      <c r="B732" s="26" t="str">
        <f>IF(AND($F732&gt;='2016 Overview'!$B$18,$F732&lt;='2016 Overview'!$C$18),'2016 Overview'!$A$18,IF(AND($F732&gt;='2016 Overview'!$B$17,$F732&lt;='2016 Overview'!$C$17),'2016 Overview'!$A$17, IF(AND($F732&gt;='2016 Overview'!$B$16,$F732&lt;='2016 Overview'!$C$16),'2016 Overview'!$A$16, IF(AND($F732&gt;='2016 Overview'!$B$15,$F732&lt;='2016 Overview'!$C$15),'2016 Overview'!$A$15, IF(AND($F732&gt;='2016 Overview'!$B$14,$F732&lt;='2016 Overview'!$C$14),'2016 Overview'!$A$14, IF(AND($F732&gt;='2016 Overview'!$B$13,$F732&lt;='2016 Overview'!$C$13),'2016 Overview'!$A$13, IF(AND($F732&gt;='2016 Overview'!$B$12,$F732&lt;='2016 Overview'!$C$12),'2016 Overview'!$A$12,IF(AND($F732&gt;='2016 Overview'!$B$11,$F732&lt;='2016 Overview'!$C$11),'2016 Overview'!$A$11,IF(AND($F732&gt;='2016 Overview'!$B$10,$F732&lt;='2016 Overview'!$C$10),'2016 Overview'!$A$10,IF(AND($F732&gt;='2016 Overview'!$B$9,$F732&lt;='2016 Overview'!$C$9),'2016 Overview'!$A$9,IF(AND($F732&gt;='2016 Overview'!$B$8,$F732&lt;='2016 Overview'!$C$8),'2016 Overview'!$A$7,IF(AND($F732&gt;='2016 Overview'!$B$7,$F732&lt;='2016 Overview'!$C$7),'2016 Overview'!$A$7,IF(AND($F732&gt;='2016 Overview'!$B$6,$F732&lt;='2016 Overview'!$C$6),'2016 Overview'!$A$6,IF(AND($F732&gt;='2016 Overview'!$B$5,$F732&lt;='2016 Overview'!$C$5),'2016 Overview'!$A$5,))))))))))))))</f>
        <v>L</v>
      </c>
      <c r="C732" s="35" t="s">
        <v>148</v>
      </c>
      <c r="D732" s="26"/>
      <c r="E732" s="35" t="s">
        <v>146</v>
      </c>
      <c r="F732" s="27">
        <v>47500</v>
      </c>
      <c r="G732" s="36">
        <f>H732/F732</f>
        <v>0.33333326315789474</v>
      </c>
      <c r="H732" s="27">
        <v>15833.33</v>
      </c>
      <c r="I732" s="27"/>
      <c r="J732" s="27">
        <v>-2000</v>
      </c>
      <c r="K732" s="27">
        <f>SUM(H732-J732)</f>
        <v>17833.330000000002</v>
      </c>
      <c r="L732" s="28">
        <v>41586</v>
      </c>
      <c r="M732" s="28">
        <v>42384</v>
      </c>
      <c r="N732" s="37">
        <f>M732-L732</f>
        <v>798</v>
      </c>
      <c r="O732" s="38">
        <f>K732/N732</f>
        <v>22.347531328320805</v>
      </c>
    </row>
    <row r="733" spans="1:15" x14ac:dyDescent="0.25">
      <c r="A733" s="35">
        <v>2016</v>
      </c>
      <c r="B733" s="26" t="str">
        <f>IF(AND($F733&gt;='2016 Overview'!$B$18,$F733&lt;='2016 Overview'!$C$18),'2016 Overview'!$A$18,IF(AND($F733&gt;='2016 Overview'!$B$17,$F733&lt;='2016 Overview'!$C$17),'2016 Overview'!$A$17, IF(AND($F733&gt;='2016 Overview'!$B$16,$F733&lt;='2016 Overview'!$C$16),'2016 Overview'!$A$16, IF(AND($F733&gt;='2016 Overview'!$B$15,$F733&lt;='2016 Overview'!$C$15),'2016 Overview'!$A$15, IF(AND($F733&gt;='2016 Overview'!$B$14,$F733&lt;='2016 Overview'!$C$14),'2016 Overview'!$A$14, IF(AND($F733&gt;='2016 Overview'!$B$13,$F733&lt;='2016 Overview'!$C$13),'2016 Overview'!$A$13, IF(AND($F733&gt;='2016 Overview'!$B$12,$F733&lt;='2016 Overview'!$C$12),'2016 Overview'!$A$12,IF(AND($F733&gt;='2016 Overview'!$B$11,$F733&lt;='2016 Overview'!$C$11),'2016 Overview'!$A$11,IF(AND($F733&gt;='2016 Overview'!$B$10,$F733&lt;='2016 Overview'!$C$10),'2016 Overview'!$A$10,IF(AND($F733&gt;='2016 Overview'!$B$9,$F733&lt;='2016 Overview'!$C$9),'2016 Overview'!$A$9,IF(AND($F733&gt;='2016 Overview'!$B$8,$F733&lt;='2016 Overview'!$C$8),'2016 Overview'!$A$7,IF(AND($F733&gt;='2016 Overview'!$B$7,$F733&lt;='2016 Overview'!$C$7),'2016 Overview'!$A$7,IF(AND($F733&gt;='2016 Overview'!$B$6,$F733&lt;='2016 Overview'!$C$6),'2016 Overview'!$A$6,IF(AND($F733&gt;='2016 Overview'!$B$5,$F733&lt;='2016 Overview'!$C$5),'2016 Overview'!$A$5,))))))))))))))</f>
        <v>L</v>
      </c>
      <c r="C733" s="35" t="s">
        <v>148</v>
      </c>
      <c r="D733" s="26"/>
      <c r="E733" s="35" t="s">
        <v>146</v>
      </c>
      <c r="F733" s="27">
        <v>42000</v>
      </c>
      <c r="G733" s="36">
        <f>H733/F733</f>
        <v>0.33333333333333331</v>
      </c>
      <c r="H733" s="27">
        <v>14000</v>
      </c>
      <c r="I733" s="27"/>
      <c r="J733" s="27">
        <v>0</v>
      </c>
      <c r="K733" s="27">
        <f>SUM(H733-J733)</f>
        <v>14000</v>
      </c>
      <c r="L733" s="28">
        <v>41872</v>
      </c>
      <c r="M733" s="28">
        <v>42389</v>
      </c>
      <c r="N733" s="37">
        <f>M733-L733</f>
        <v>517</v>
      </c>
      <c r="O733" s="38">
        <f>K733/N733</f>
        <v>27.079303675048354</v>
      </c>
    </row>
    <row r="734" spans="1:15" x14ac:dyDescent="0.25">
      <c r="A734" s="35">
        <v>2016</v>
      </c>
      <c r="B734" s="26" t="str">
        <f>IF(AND($F734&gt;='2016 Overview'!$B$18,$F734&lt;='2016 Overview'!$C$18),'2016 Overview'!$A$18,IF(AND($F734&gt;='2016 Overview'!$B$17,$F734&lt;='2016 Overview'!$C$17),'2016 Overview'!$A$17, IF(AND($F734&gt;='2016 Overview'!$B$16,$F734&lt;='2016 Overview'!$C$16),'2016 Overview'!$A$16, IF(AND($F734&gt;='2016 Overview'!$B$15,$F734&lt;='2016 Overview'!$C$15),'2016 Overview'!$A$15, IF(AND($F734&gt;='2016 Overview'!$B$14,$F734&lt;='2016 Overview'!$C$14),'2016 Overview'!$A$14, IF(AND($F734&gt;='2016 Overview'!$B$13,$F734&lt;='2016 Overview'!$C$13),'2016 Overview'!$A$13, IF(AND($F734&gt;='2016 Overview'!$B$12,$F734&lt;='2016 Overview'!$C$12),'2016 Overview'!$A$12,IF(AND($F734&gt;='2016 Overview'!$B$11,$F734&lt;='2016 Overview'!$C$11),'2016 Overview'!$A$11,IF(AND($F734&gt;='2016 Overview'!$B$10,$F734&lt;='2016 Overview'!$C$10),'2016 Overview'!$A$10,IF(AND($F734&gt;='2016 Overview'!$B$9,$F734&lt;='2016 Overview'!$C$9),'2016 Overview'!$A$9,IF(AND($F734&gt;='2016 Overview'!$B$8,$F734&lt;='2016 Overview'!$C$8),'2016 Overview'!$A$7,IF(AND($F734&gt;='2016 Overview'!$B$7,$F734&lt;='2016 Overview'!$C$7),'2016 Overview'!$A$7,IF(AND($F734&gt;='2016 Overview'!$B$6,$F734&lt;='2016 Overview'!$C$6),'2016 Overview'!$A$6,IF(AND($F734&gt;='2016 Overview'!$B$5,$F734&lt;='2016 Overview'!$C$5),'2016 Overview'!$A$5,))))))))))))))</f>
        <v>J</v>
      </c>
      <c r="C734" s="35" t="s">
        <v>148</v>
      </c>
      <c r="D734" s="26"/>
      <c r="E734" s="35" t="s">
        <v>146</v>
      </c>
      <c r="F734" s="27">
        <v>99000</v>
      </c>
      <c r="G734" s="36">
        <f>H734/F734</f>
        <v>0.33333333333333331</v>
      </c>
      <c r="H734" s="27">
        <v>33000</v>
      </c>
      <c r="I734" s="27"/>
      <c r="J734" s="27">
        <v>0</v>
      </c>
      <c r="K734" s="27">
        <f>SUM(H734-J734)</f>
        <v>33000</v>
      </c>
      <c r="L734" s="28">
        <v>41830</v>
      </c>
      <c r="M734" s="28">
        <v>42391</v>
      </c>
      <c r="N734" s="37">
        <f>M734-L734</f>
        <v>561</v>
      </c>
      <c r="O734" s="38">
        <f>K734/N734</f>
        <v>58.823529411764703</v>
      </c>
    </row>
    <row r="735" spans="1:15" x14ac:dyDescent="0.25">
      <c r="A735" s="35">
        <v>2016</v>
      </c>
      <c r="B735" s="26" t="str">
        <f>IF(AND($F735&gt;='2016 Overview'!$B$18,$F735&lt;='2016 Overview'!$C$18),'2016 Overview'!$A$18,IF(AND($F735&gt;='2016 Overview'!$B$17,$F735&lt;='2016 Overview'!$C$17),'2016 Overview'!$A$17, IF(AND($F735&gt;='2016 Overview'!$B$16,$F735&lt;='2016 Overview'!$C$16),'2016 Overview'!$A$16, IF(AND($F735&gt;='2016 Overview'!$B$15,$F735&lt;='2016 Overview'!$C$15),'2016 Overview'!$A$15, IF(AND($F735&gt;='2016 Overview'!$B$14,$F735&lt;='2016 Overview'!$C$14),'2016 Overview'!$A$14, IF(AND($F735&gt;='2016 Overview'!$B$13,$F735&lt;='2016 Overview'!$C$13),'2016 Overview'!$A$13, IF(AND($F735&gt;='2016 Overview'!$B$12,$F735&lt;='2016 Overview'!$C$12),'2016 Overview'!$A$12,IF(AND($F735&gt;='2016 Overview'!$B$11,$F735&lt;='2016 Overview'!$C$11),'2016 Overview'!$A$11,IF(AND($F735&gt;='2016 Overview'!$B$10,$F735&lt;='2016 Overview'!$C$10),'2016 Overview'!$A$10,IF(AND($F735&gt;='2016 Overview'!$B$9,$F735&lt;='2016 Overview'!$C$9),'2016 Overview'!$A$9,IF(AND($F735&gt;='2016 Overview'!$B$8,$F735&lt;='2016 Overview'!$C$8),'2016 Overview'!$A$7,IF(AND($F735&gt;='2016 Overview'!$B$7,$F735&lt;='2016 Overview'!$C$7),'2016 Overview'!$A$7,IF(AND($F735&gt;='2016 Overview'!$B$6,$F735&lt;='2016 Overview'!$C$6),'2016 Overview'!$A$6,IF(AND($F735&gt;='2016 Overview'!$B$5,$F735&lt;='2016 Overview'!$C$5),'2016 Overview'!$A$5,))))))))))))))</f>
        <v>D</v>
      </c>
      <c r="C735" s="35" t="s">
        <v>148</v>
      </c>
      <c r="D735" s="26"/>
      <c r="E735" s="35" t="s">
        <v>146</v>
      </c>
      <c r="F735" s="27">
        <v>1210000</v>
      </c>
      <c r="G735" s="36">
        <f>H735/F735</f>
        <v>0.33057851239669422</v>
      </c>
      <c r="H735" s="27">
        <v>400000</v>
      </c>
      <c r="I735" s="27"/>
      <c r="J735" s="27">
        <v>0</v>
      </c>
      <c r="K735" s="27">
        <v>400000</v>
      </c>
      <c r="L735" s="28">
        <v>41946</v>
      </c>
      <c r="M735" s="28">
        <v>42395</v>
      </c>
      <c r="N735" s="37">
        <f>M735-L735</f>
        <v>449</v>
      </c>
      <c r="O735" s="38">
        <f>K735/N735</f>
        <v>890.86859688195989</v>
      </c>
    </row>
    <row r="736" spans="1:15" x14ac:dyDescent="0.25">
      <c r="A736" s="35">
        <v>2016</v>
      </c>
      <c r="B736" s="26" t="str">
        <f>IF(AND($F736&gt;='2016 Overview'!$B$18,$F736&lt;='2016 Overview'!$C$18),'2016 Overview'!$A$18,IF(AND($F736&gt;='2016 Overview'!$B$17,$F736&lt;='2016 Overview'!$C$17),'2016 Overview'!$A$17, IF(AND($F736&gt;='2016 Overview'!$B$16,$F736&lt;='2016 Overview'!$C$16),'2016 Overview'!$A$16, IF(AND($F736&gt;='2016 Overview'!$B$15,$F736&lt;='2016 Overview'!$C$15),'2016 Overview'!$A$15, IF(AND($F736&gt;='2016 Overview'!$B$14,$F736&lt;='2016 Overview'!$C$14),'2016 Overview'!$A$14, IF(AND($F736&gt;='2016 Overview'!$B$13,$F736&lt;='2016 Overview'!$C$13),'2016 Overview'!$A$13, IF(AND($F736&gt;='2016 Overview'!$B$12,$F736&lt;='2016 Overview'!$C$12),'2016 Overview'!$A$12,IF(AND($F736&gt;='2016 Overview'!$B$11,$F736&lt;='2016 Overview'!$C$11),'2016 Overview'!$A$11,IF(AND($F736&gt;='2016 Overview'!$B$10,$F736&lt;='2016 Overview'!$C$10),'2016 Overview'!$A$10,IF(AND($F736&gt;='2016 Overview'!$B$9,$F736&lt;='2016 Overview'!$C$9),'2016 Overview'!$A$9,IF(AND($F736&gt;='2016 Overview'!$B$8,$F736&lt;='2016 Overview'!$C$8),'2016 Overview'!$A$7,IF(AND($F736&gt;='2016 Overview'!$B$7,$F736&lt;='2016 Overview'!$C$7),'2016 Overview'!$A$7,IF(AND($F736&gt;='2016 Overview'!$B$6,$F736&lt;='2016 Overview'!$C$6),'2016 Overview'!$A$6,IF(AND($F736&gt;='2016 Overview'!$B$5,$F736&lt;='2016 Overview'!$C$5),'2016 Overview'!$A$5,))))))))))))))</f>
        <v>I</v>
      </c>
      <c r="C736" s="35" t="s">
        <v>148</v>
      </c>
      <c r="D736" s="26"/>
      <c r="E736" s="35" t="s">
        <v>146</v>
      </c>
      <c r="F736" s="27">
        <v>150000</v>
      </c>
      <c r="G736" s="36">
        <f>H736/F736</f>
        <v>0.33333333333333331</v>
      </c>
      <c r="H736" s="27">
        <v>50000</v>
      </c>
      <c r="I736" s="27"/>
      <c r="J736" s="27">
        <v>0</v>
      </c>
      <c r="K736" s="27">
        <f>SUM(H736-J736)</f>
        <v>50000</v>
      </c>
      <c r="L736" s="28">
        <v>41800</v>
      </c>
      <c r="M736" s="28">
        <v>42397</v>
      </c>
      <c r="N736" s="37">
        <f>M736-L736</f>
        <v>597</v>
      </c>
      <c r="O736" s="38">
        <f>K736/N736</f>
        <v>83.752093802345058</v>
      </c>
    </row>
    <row r="737" spans="1:15" x14ac:dyDescent="0.25">
      <c r="A737" s="35">
        <v>2016</v>
      </c>
      <c r="B737" s="26" t="str">
        <f>IF(AND($F737&gt;='2016 Overview'!$B$18,$F737&lt;='2016 Overview'!$C$18),'2016 Overview'!$A$18,IF(AND($F737&gt;='2016 Overview'!$B$17,$F737&lt;='2016 Overview'!$C$17),'2016 Overview'!$A$17, IF(AND($F737&gt;='2016 Overview'!$B$16,$F737&lt;='2016 Overview'!$C$16),'2016 Overview'!$A$16, IF(AND($F737&gt;='2016 Overview'!$B$15,$F737&lt;='2016 Overview'!$C$15),'2016 Overview'!$A$15, IF(AND($F737&gt;='2016 Overview'!$B$14,$F737&lt;='2016 Overview'!$C$14),'2016 Overview'!$A$14, IF(AND($F737&gt;='2016 Overview'!$B$13,$F737&lt;='2016 Overview'!$C$13),'2016 Overview'!$A$13, IF(AND($F737&gt;='2016 Overview'!$B$12,$F737&lt;='2016 Overview'!$C$12),'2016 Overview'!$A$12,IF(AND($F737&gt;='2016 Overview'!$B$11,$F737&lt;='2016 Overview'!$C$11),'2016 Overview'!$A$11,IF(AND($F737&gt;='2016 Overview'!$B$10,$F737&lt;='2016 Overview'!$C$10),'2016 Overview'!$A$10,IF(AND($F737&gt;='2016 Overview'!$B$9,$F737&lt;='2016 Overview'!$C$9),'2016 Overview'!$A$9,IF(AND($F737&gt;='2016 Overview'!$B$8,$F737&lt;='2016 Overview'!$C$8),'2016 Overview'!$A$7,IF(AND($F737&gt;='2016 Overview'!$B$7,$F737&lt;='2016 Overview'!$C$7),'2016 Overview'!$A$7,IF(AND($F737&gt;='2016 Overview'!$B$6,$F737&lt;='2016 Overview'!$C$6),'2016 Overview'!$A$6,IF(AND($F737&gt;='2016 Overview'!$B$5,$F737&lt;='2016 Overview'!$C$5),'2016 Overview'!$A$5,))))))))))))))</f>
        <v>I</v>
      </c>
      <c r="C737" s="35" t="s">
        <v>148</v>
      </c>
      <c r="D737" s="26"/>
      <c r="E737" s="35" t="s">
        <v>146</v>
      </c>
      <c r="F737" s="27">
        <v>125000</v>
      </c>
      <c r="G737" s="36">
        <f>H737/F737</f>
        <v>0.33333328000000001</v>
      </c>
      <c r="H737" s="27">
        <v>41666.660000000003</v>
      </c>
      <c r="I737" s="27"/>
      <c r="J737" s="27">
        <v>-11666.66</v>
      </c>
      <c r="K737" s="27">
        <f>SUM(H737-J737)</f>
        <v>53333.320000000007</v>
      </c>
      <c r="L737" s="28">
        <v>42010</v>
      </c>
      <c r="M737" s="28">
        <v>42398</v>
      </c>
      <c r="N737" s="37">
        <f>M737-L737</f>
        <v>388</v>
      </c>
      <c r="O737" s="38">
        <f>K737/N737</f>
        <v>137.45701030927836</v>
      </c>
    </row>
    <row r="738" spans="1:15" x14ac:dyDescent="0.25">
      <c r="A738" s="35">
        <v>2016</v>
      </c>
      <c r="B738" s="26" t="str">
        <f>IF(AND($F738&gt;='2016 Overview'!$B$18,$F738&lt;='2016 Overview'!$C$18),'2016 Overview'!$A$18,IF(AND($F738&gt;='2016 Overview'!$B$17,$F738&lt;='2016 Overview'!$C$17),'2016 Overview'!$A$17, IF(AND($F738&gt;='2016 Overview'!$B$16,$F738&lt;='2016 Overview'!$C$16),'2016 Overview'!$A$16, IF(AND($F738&gt;='2016 Overview'!$B$15,$F738&lt;='2016 Overview'!$C$15),'2016 Overview'!$A$15, IF(AND($F738&gt;='2016 Overview'!$B$14,$F738&lt;='2016 Overview'!$C$14),'2016 Overview'!$A$14, IF(AND($F738&gt;='2016 Overview'!$B$13,$F738&lt;='2016 Overview'!$C$13),'2016 Overview'!$A$13, IF(AND($F738&gt;='2016 Overview'!$B$12,$F738&lt;='2016 Overview'!$C$12),'2016 Overview'!$A$12,IF(AND($F738&gt;='2016 Overview'!$B$11,$F738&lt;='2016 Overview'!$C$11),'2016 Overview'!$A$11,IF(AND($F738&gt;='2016 Overview'!$B$10,$F738&lt;='2016 Overview'!$C$10),'2016 Overview'!$A$10,IF(AND($F738&gt;='2016 Overview'!$B$9,$F738&lt;='2016 Overview'!$C$9),'2016 Overview'!$A$9,IF(AND($F738&gt;='2016 Overview'!$B$8,$F738&lt;='2016 Overview'!$C$8),'2016 Overview'!$A$7,IF(AND($F738&gt;='2016 Overview'!$B$7,$F738&lt;='2016 Overview'!$C$7),'2016 Overview'!$A$7,IF(AND($F738&gt;='2016 Overview'!$B$6,$F738&lt;='2016 Overview'!$C$6),'2016 Overview'!$A$6,IF(AND($F738&gt;='2016 Overview'!$B$5,$F738&lt;='2016 Overview'!$C$5),'2016 Overview'!$A$5,))))))))))))))</f>
        <v>M</v>
      </c>
      <c r="C738" s="35" t="s">
        <v>148</v>
      </c>
      <c r="D738" s="26"/>
      <c r="E738" s="35" t="s">
        <v>146</v>
      </c>
      <c r="F738" s="27">
        <v>20000</v>
      </c>
      <c r="G738" s="36">
        <f>H738/F738</f>
        <v>0.33333299999999999</v>
      </c>
      <c r="H738" s="27">
        <v>6666.66</v>
      </c>
      <c r="I738" s="27"/>
      <c r="J738" s="27">
        <v>-500</v>
      </c>
      <c r="K738" s="27">
        <f>SUM(H738-J738)</f>
        <v>7166.66</v>
      </c>
      <c r="L738" s="28">
        <v>41688</v>
      </c>
      <c r="M738" s="28">
        <v>42398</v>
      </c>
      <c r="N738" s="37">
        <f>M738-L738</f>
        <v>710</v>
      </c>
      <c r="O738" s="38">
        <f>K738/N738</f>
        <v>10.093887323943662</v>
      </c>
    </row>
    <row r="739" spans="1:15" x14ac:dyDescent="0.25">
      <c r="A739" s="35">
        <v>2016</v>
      </c>
      <c r="B739" s="26" t="str">
        <f>IF(AND($F739&gt;='2016 Overview'!$B$18,$F739&lt;='2016 Overview'!$C$18),'2016 Overview'!$A$18,IF(AND($F739&gt;='2016 Overview'!$B$17,$F739&lt;='2016 Overview'!$C$17),'2016 Overview'!$A$17, IF(AND($F739&gt;='2016 Overview'!$B$16,$F739&lt;='2016 Overview'!$C$16),'2016 Overview'!$A$16, IF(AND($F739&gt;='2016 Overview'!$B$15,$F739&lt;='2016 Overview'!$C$15),'2016 Overview'!$A$15, IF(AND($F739&gt;='2016 Overview'!$B$14,$F739&lt;='2016 Overview'!$C$14),'2016 Overview'!$A$14, IF(AND($F739&gt;='2016 Overview'!$B$13,$F739&lt;='2016 Overview'!$C$13),'2016 Overview'!$A$13, IF(AND($F739&gt;='2016 Overview'!$B$12,$F739&lt;='2016 Overview'!$C$12),'2016 Overview'!$A$12,IF(AND($F739&gt;='2016 Overview'!$B$11,$F739&lt;='2016 Overview'!$C$11),'2016 Overview'!$A$11,IF(AND($F739&gt;='2016 Overview'!$B$10,$F739&lt;='2016 Overview'!$C$10),'2016 Overview'!$A$10,IF(AND($F739&gt;='2016 Overview'!$B$9,$F739&lt;='2016 Overview'!$C$9),'2016 Overview'!$A$9,IF(AND($F739&gt;='2016 Overview'!$B$8,$F739&lt;='2016 Overview'!$C$8),'2016 Overview'!$A$7,IF(AND($F739&gt;='2016 Overview'!$B$7,$F739&lt;='2016 Overview'!$C$7),'2016 Overview'!$A$7,IF(AND($F739&gt;='2016 Overview'!$B$6,$F739&lt;='2016 Overview'!$C$6),'2016 Overview'!$A$6,IF(AND($F739&gt;='2016 Overview'!$B$5,$F739&lt;='2016 Overview'!$C$5),'2016 Overview'!$A$5,))))))))))))))</f>
        <v>I</v>
      </c>
      <c r="C739" s="35" t="s">
        <v>148</v>
      </c>
      <c r="D739" s="26"/>
      <c r="E739" s="35" t="s">
        <v>146</v>
      </c>
      <c r="F739" s="27">
        <v>100000</v>
      </c>
      <c r="G739" s="36">
        <f>H739/F739</f>
        <v>0.3333333</v>
      </c>
      <c r="H739" s="27">
        <v>33333.33</v>
      </c>
      <c r="I739" s="27"/>
      <c r="J739" s="27">
        <v>0</v>
      </c>
      <c r="K739" s="27">
        <f>SUM(H739-J739)</f>
        <v>33333.33</v>
      </c>
      <c r="L739" s="28">
        <v>42053</v>
      </c>
      <c r="M739" s="28">
        <v>42401</v>
      </c>
      <c r="N739" s="37">
        <f>M739-L739</f>
        <v>348</v>
      </c>
      <c r="O739" s="38">
        <f>K739/N739</f>
        <v>95.78543103448277</v>
      </c>
    </row>
    <row r="740" spans="1:15" x14ac:dyDescent="0.25">
      <c r="A740" s="35">
        <v>2016</v>
      </c>
      <c r="B740" s="26" t="str">
        <f>IF(AND($F740&gt;='2016 Overview'!$B$18,$F740&lt;='2016 Overview'!$C$18),'2016 Overview'!$A$18,IF(AND($F740&gt;='2016 Overview'!$B$17,$F740&lt;='2016 Overview'!$C$17),'2016 Overview'!$A$17, IF(AND($F740&gt;='2016 Overview'!$B$16,$F740&lt;='2016 Overview'!$C$16),'2016 Overview'!$A$16, IF(AND($F740&gt;='2016 Overview'!$B$15,$F740&lt;='2016 Overview'!$C$15),'2016 Overview'!$A$15, IF(AND($F740&gt;='2016 Overview'!$B$14,$F740&lt;='2016 Overview'!$C$14),'2016 Overview'!$A$14, IF(AND($F740&gt;='2016 Overview'!$B$13,$F740&lt;='2016 Overview'!$C$13),'2016 Overview'!$A$13, IF(AND($F740&gt;='2016 Overview'!$B$12,$F740&lt;='2016 Overview'!$C$12),'2016 Overview'!$A$12,IF(AND($F740&gt;='2016 Overview'!$B$11,$F740&lt;='2016 Overview'!$C$11),'2016 Overview'!$A$11,IF(AND($F740&gt;='2016 Overview'!$B$10,$F740&lt;='2016 Overview'!$C$10),'2016 Overview'!$A$10,IF(AND($F740&gt;='2016 Overview'!$B$9,$F740&lt;='2016 Overview'!$C$9),'2016 Overview'!$A$9,IF(AND($F740&gt;='2016 Overview'!$B$8,$F740&lt;='2016 Overview'!$C$8),'2016 Overview'!$A$7,IF(AND($F740&gt;='2016 Overview'!$B$7,$F740&lt;='2016 Overview'!$C$7),'2016 Overview'!$A$7,IF(AND($F740&gt;='2016 Overview'!$B$6,$F740&lt;='2016 Overview'!$C$6),'2016 Overview'!$A$6,IF(AND($F740&gt;='2016 Overview'!$B$5,$F740&lt;='2016 Overview'!$C$5),'2016 Overview'!$A$5,))))))))))))))</f>
        <v>I</v>
      </c>
      <c r="C740" s="35" t="s">
        <v>148</v>
      </c>
      <c r="D740" s="26"/>
      <c r="E740" s="35" t="s">
        <v>146</v>
      </c>
      <c r="F740" s="27">
        <v>150000</v>
      </c>
      <c r="G740" s="36">
        <f>H740/F740</f>
        <v>0.33333333333333331</v>
      </c>
      <c r="H740" s="27">
        <v>50000</v>
      </c>
      <c r="I740" s="27"/>
      <c r="J740" s="27">
        <v>0</v>
      </c>
      <c r="K740" s="27">
        <f>SUM(H740-J740)</f>
        <v>50000</v>
      </c>
      <c r="L740" s="28">
        <v>41214</v>
      </c>
      <c r="M740" s="28">
        <v>42523</v>
      </c>
      <c r="N740" s="37">
        <f>M740-L740</f>
        <v>1309</v>
      </c>
      <c r="O740" s="38">
        <f>K740/N740</f>
        <v>38.19709702062643</v>
      </c>
    </row>
    <row r="741" spans="1:15" x14ac:dyDescent="0.25">
      <c r="A741" s="35">
        <v>2016</v>
      </c>
      <c r="B741" s="26" t="str">
        <f>IF(AND($F741&gt;='2016 Overview'!$B$18,$F741&lt;='2016 Overview'!$C$18),'2016 Overview'!$A$18,IF(AND($F741&gt;='2016 Overview'!$B$17,$F741&lt;='2016 Overview'!$C$17),'2016 Overview'!$A$17, IF(AND($F741&gt;='2016 Overview'!$B$16,$F741&lt;='2016 Overview'!$C$16),'2016 Overview'!$A$16, IF(AND($F741&gt;='2016 Overview'!$B$15,$F741&lt;='2016 Overview'!$C$15),'2016 Overview'!$A$15, IF(AND($F741&gt;='2016 Overview'!$B$14,$F741&lt;='2016 Overview'!$C$14),'2016 Overview'!$A$14, IF(AND($F741&gt;='2016 Overview'!$B$13,$F741&lt;='2016 Overview'!$C$13),'2016 Overview'!$A$13, IF(AND($F741&gt;='2016 Overview'!$B$12,$F741&lt;='2016 Overview'!$C$12),'2016 Overview'!$A$12,IF(AND($F741&gt;='2016 Overview'!$B$11,$F741&lt;='2016 Overview'!$C$11),'2016 Overview'!$A$11,IF(AND($F741&gt;='2016 Overview'!$B$10,$F741&lt;='2016 Overview'!$C$10),'2016 Overview'!$A$10,IF(AND($F741&gt;='2016 Overview'!$B$9,$F741&lt;='2016 Overview'!$C$9),'2016 Overview'!$A$9,IF(AND($F741&gt;='2016 Overview'!$B$8,$F741&lt;='2016 Overview'!$C$8),'2016 Overview'!$A$7,IF(AND($F741&gt;='2016 Overview'!$B$7,$F741&lt;='2016 Overview'!$C$7),'2016 Overview'!$A$7,IF(AND($F741&gt;='2016 Overview'!$B$6,$F741&lt;='2016 Overview'!$C$6),'2016 Overview'!$A$6,IF(AND($F741&gt;='2016 Overview'!$B$5,$F741&lt;='2016 Overview'!$C$5),'2016 Overview'!$A$5,))))))))))))))</f>
        <v>I</v>
      </c>
      <c r="C741" s="35" t="s">
        <v>148</v>
      </c>
      <c r="D741" s="26"/>
      <c r="E741" s="35" t="s">
        <v>146</v>
      </c>
      <c r="F741" s="27">
        <v>125000</v>
      </c>
      <c r="G741" s="36">
        <f>H741/F741</f>
        <v>0.33333328000000001</v>
      </c>
      <c r="H741" s="27">
        <v>41666.660000000003</v>
      </c>
      <c r="I741" s="27"/>
      <c r="J741" s="27">
        <v>-5000</v>
      </c>
      <c r="K741" s="27">
        <f>SUM(H741-J741)</f>
        <v>46666.66</v>
      </c>
      <c r="L741" s="28">
        <v>42117</v>
      </c>
      <c r="M741" s="28">
        <v>42524</v>
      </c>
      <c r="N741" s="37">
        <f>M741-L741</f>
        <v>407</v>
      </c>
      <c r="O741" s="38">
        <f>K741/N741</f>
        <v>114.66009828009828</v>
      </c>
    </row>
    <row r="742" spans="1:15" x14ac:dyDescent="0.25">
      <c r="A742" s="35">
        <v>2016</v>
      </c>
      <c r="B742" s="26" t="str">
        <f>IF(AND($F742&gt;='2016 Overview'!$B$18,$F742&lt;='2016 Overview'!$C$18),'2016 Overview'!$A$18,IF(AND($F742&gt;='2016 Overview'!$B$17,$F742&lt;='2016 Overview'!$C$17),'2016 Overview'!$A$17, IF(AND($F742&gt;='2016 Overview'!$B$16,$F742&lt;='2016 Overview'!$C$16),'2016 Overview'!$A$16, IF(AND($F742&gt;='2016 Overview'!$B$15,$F742&lt;='2016 Overview'!$C$15),'2016 Overview'!$A$15, IF(AND($F742&gt;='2016 Overview'!$B$14,$F742&lt;='2016 Overview'!$C$14),'2016 Overview'!$A$14, IF(AND($F742&gt;='2016 Overview'!$B$13,$F742&lt;='2016 Overview'!$C$13),'2016 Overview'!$A$13, IF(AND($F742&gt;='2016 Overview'!$B$12,$F742&lt;='2016 Overview'!$C$12),'2016 Overview'!$A$12,IF(AND($F742&gt;='2016 Overview'!$B$11,$F742&lt;='2016 Overview'!$C$11),'2016 Overview'!$A$11,IF(AND($F742&gt;='2016 Overview'!$B$10,$F742&lt;='2016 Overview'!$C$10),'2016 Overview'!$A$10,IF(AND($F742&gt;='2016 Overview'!$B$9,$F742&lt;='2016 Overview'!$C$9),'2016 Overview'!$A$9,IF(AND($F742&gt;='2016 Overview'!$B$8,$F742&lt;='2016 Overview'!$C$8),'2016 Overview'!$A$7,IF(AND($F742&gt;='2016 Overview'!$B$7,$F742&lt;='2016 Overview'!$C$7),'2016 Overview'!$A$7,IF(AND($F742&gt;='2016 Overview'!$B$6,$F742&lt;='2016 Overview'!$C$6),'2016 Overview'!$A$6,IF(AND($F742&gt;='2016 Overview'!$B$5,$F742&lt;='2016 Overview'!$C$5),'2016 Overview'!$A$5,))))))))))))))</f>
        <v>I</v>
      </c>
      <c r="C742" s="35" t="s">
        <v>148</v>
      </c>
      <c r="D742" s="26"/>
      <c r="E742" s="35" t="s">
        <v>146</v>
      </c>
      <c r="F742" s="27">
        <v>122750</v>
      </c>
      <c r="G742" s="36">
        <f>H742/F742</f>
        <v>0.33333327902240328</v>
      </c>
      <c r="H742" s="27">
        <v>40916.660000000003</v>
      </c>
      <c r="I742" s="27"/>
      <c r="J742" s="27">
        <v>0</v>
      </c>
      <c r="K742" s="27">
        <f>SUM(H742-J742)</f>
        <v>40916.660000000003</v>
      </c>
      <c r="L742" s="28">
        <v>41408</v>
      </c>
      <c r="M742" s="28">
        <v>42524</v>
      </c>
      <c r="N742" s="37">
        <f>M742-L742</f>
        <v>1116</v>
      </c>
      <c r="O742" s="38">
        <f>K742/N742</f>
        <v>36.663673835125451</v>
      </c>
    </row>
    <row r="743" spans="1:15" x14ac:dyDescent="0.25">
      <c r="A743" s="35">
        <v>2016</v>
      </c>
      <c r="B743" s="26" t="str">
        <f>IF(AND($F743&gt;='2016 Overview'!$B$18,$F743&lt;='2016 Overview'!$C$18),'2016 Overview'!$A$18,IF(AND($F743&gt;='2016 Overview'!$B$17,$F743&lt;='2016 Overview'!$C$17),'2016 Overview'!$A$17, IF(AND($F743&gt;='2016 Overview'!$B$16,$F743&lt;='2016 Overview'!$C$16),'2016 Overview'!$A$16, IF(AND($F743&gt;='2016 Overview'!$B$15,$F743&lt;='2016 Overview'!$C$15),'2016 Overview'!$A$15, IF(AND($F743&gt;='2016 Overview'!$B$14,$F743&lt;='2016 Overview'!$C$14),'2016 Overview'!$A$14, IF(AND($F743&gt;='2016 Overview'!$B$13,$F743&lt;='2016 Overview'!$C$13),'2016 Overview'!$A$13, IF(AND($F743&gt;='2016 Overview'!$B$12,$F743&lt;='2016 Overview'!$C$12),'2016 Overview'!$A$12,IF(AND($F743&gt;='2016 Overview'!$B$11,$F743&lt;='2016 Overview'!$C$11),'2016 Overview'!$A$11,IF(AND($F743&gt;='2016 Overview'!$B$10,$F743&lt;='2016 Overview'!$C$10),'2016 Overview'!$A$10,IF(AND($F743&gt;='2016 Overview'!$B$9,$F743&lt;='2016 Overview'!$C$9),'2016 Overview'!$A$9,IF(AND($F743&gt;='2016 Overview'!$B$8,$F743&lt;='2016 Overview'!$C$8),'2016 Overview'!$A$7,IF(AND($F743&gt;='2016 Overview'!$B$7,$F743&lt;='2016 Overview'!$C$7),'2016 Overview'!$A$7,IF(AND($F743&gt;='2016 Overview'!$B$6,$F743&lt;='2016 Overview'!$C$6),'2016 Overview'!$A$6,IF(AND($F743&gt;='2016 Overview'!$B$5,$F743&lt;='2016 Overview'!$C$5),'2016 Overview'!$A$5,))))))))))))))</f>
        <v>L</v>
      </c>
      <c r="C743" s="35" t="s">
        <v>148</v>
      </c>
      <c r="D743" s="26"/>
      <c r="E743" s="35" t="s">
        <v>146</v>
      </c>
      <c r="F743" s="27">
        <v>36772.370000000003</v>
      </c>
      <c r="G743" s="36">
        <f>H743/F743</f>
        <v>0.33333315203779357</v>
      </c>
      <c r="H743" s="27">
        <v>12257.45</v>
      </c>
      <c r="I743" s="27"/>
      <c r="J743" s="27">
        <v>0</v>
      </c>
      <c r="K743" s="27">
        <f>SUM(H743-J743)</f>
        <v>12257.45</v>
      </c>
      <c r="L743" s="28">
        <v>42020</v>
      </c>
      <c r="M743" s="28">
        <v>42524</v>
      </c>
      <c r="N743" s="37">
        <f>M743-L743</f>
        <v>504</v>
      </c>
      <c r="O743" s="38">
        <f>K743/N743</f>
        <v>24.320337301587305</v>
      </c>
    </row>
    <row r="744" spans="1:15" x14ac:dyDescent="0.25">
      <c r="A744" s="35">
        <v>2016</v>
      </c>
      <c r="B744" s="26" t="str">
        <f>IF(AND($F744&gt;='2016 Overview'!$B$18,$F744&lt;='2016 Overview'!$C$18),'2016 Overview'!$A$18,IF(AND($F744&gt;='2016 Overview'!$B$17,$F744&lt;='2016 Overview'!$C$17),'2016 Overview'!$A$17, IF(AND($F744&gt;='2016 Overview'!$B$16,$F744&lt;='2016 Overview'!$C$16),'2016 Overview'!$A$16, IF(AND($F744&gt;='2016 Overview'!$B$15,$F744&lt;='2016 Overview'!$C$15),'2016 Overview'!$A$15, IF(AND($F744&gt;='2016 Overview'!$B$14,$F744&lt;='2016 Overview'!$C$14),'2016 Overview'!$A$14, IF(AND($F744&gt;='2016 Overview'!$B$13,$F744&lt;='2016 Overview'!$C$13),'2016 Overview'!$A$13, IF(AND($F744&gt;='2016 Overview'!$B$12,$F744&lt;='2016 Overview'!$C$12),'2016 Overview'!$A$12,IF(AND($F744&gt;='2016 Overview'!$B$11,$F744&lt;='2016 Overview'!$C$11),'2016 Overview'!$A$11,IF(AND($F744&gt;='2016 Overview'!$B$10,$F744&lt;='2016 Overview'!$C$10),'2016 Overview'!$A$10,IF(AND($F744&gt;='2016 Overview'!$B$9,$F744&lt;='2016 Overview'!$C$9),'2016 Overview'!$A$9,IF(AND($F744&gt;='2016 Overview'!$B$8,$F744&lt;='2016 Overview'!$C$8),'2016 Overview'!$A$7,IF(AND($F744&gt;='2016 Overview'!$B$7,$F744&lt;='2016 Overview'!$C$7),'2016 Overview'!$A$7,IF(AND($F744&gt;='2016 Overview'!$B$6,$F744&lt;='2016 Overview'!$C$6),'2016 Overview'!$A$6,IF(AND($F744&gt;='2016 Overview'!$B$5,$F744&lt;='2016 Overview'!$C$5),'2016 Overview'!$A$5,))))))))))))))</f>
        <v>N</v>
      </c>
      <c r="C744" s="35" t="s">
        <v>148</v>
      </c>
      <c r="D744" s="51" t="s">
        <v>38</v>
      </c>
      <c r="E744" s="35" t="s">
        <v>146</v>
      </c>
      <c r="F744" s="27">
        <f>H744*3</f>
        <v>8399.9700000000012</v>
      </c>
      <c r="G744" s="36">
        <f>H744/F744</f>
        <v>0.33333333333333331</v>
      </c>
      <c r="H744" s="27">
        <f>I744+K744</f>
        <v>2799.9900000000002</v>
      </c>
      <c r="I744" s="27">
        <f>K744*2</f>
        <v>1866.66</v>
      </c>
      <c r="J744" s="27"/>
      <c r="K744" s="27">
        <v>933.33</v>
      </c>
      <c r="L744" s="28" t="s">
        <v>59</v>
      </c>
      <c r="M744" s="28" t="s">
        <v>60</v>
      </c>
      <c r="N744" s="37">
        <f>M744-L744</f>
        <v>405</v>
      </c>
      <c r="O744" s="38">
        <f>K744/N744</f>
        <v>2.3045185185185186</v>
      </c>
    </row>
    <row r="745" spans="1:15" x14ac:dyDescent="0.25">
      <c r="A745" s="35">
        <v>2016</v>
      </c>
      <c r="B745" s="26" t="str">
        <f>IF(AND($F745&gt;='2016 Overview'!$B$18,$F745&lt;='2016 Overview'!$C$18),'2016 Overview'!$A$18,IF(AND($F745&gt;='2016 Overview'!$B$17,$F745&lt;='2016 Overview'!$C$17),'2016 Overview'!$A$17, IF(AND($F745&gt;='2016 Overview'!$B$16,$F745&lt;='2016 Overview'!$C$16),'2016 Overview'!$A$16, IF(AND($F745&gt;='2016 Overview'!$B$15,$F745&lt;='2016 Overview'!$C$15),'2016 Overview'!$A$15, IF(AND($F745&gt;='2016 Overview'!$B$14,$F745&lt;='2016 Overview'!$C$14),'2016 Overview'!$A$14, IF(AND($F745&gt;='2016 Overview'!$B$13,$F745&lt;='2016 Overview'!$C$13),'2016 Overview'!$A$13, IF(AND($F745&gt;='2016 Overview'!$B$12,$F745&lt;='2016 Overview'!$C$12),'2016 Overview'!$A$12,IF(AND($F745&gt;='2016 Overview'!$B$11,$F745&lt;='2016 Overview'!$C$11),'2016 Overview'!$A$11,IF(AND($F745&gt;='2016 Overview'!$B$10,$F745&lt;='2016 Overview'!$C$10),'2016 Overview'!$A$10,IF(AND($F745&gt;='2016 Overview'!$B$9,$F745&lt;='2016 Overview'!$C$9),'2016 Overview'!$A$9,IF(AND($F745&gt;='2016 Overview'!$B$8,$F745&lt;='2016 Overview'!$C$8),'2016 Overview'!$A$7,IF(AND($F745&gt;='2016 Overview'!$B$7,$F745&lt;='2016 Overview'!$C$7),'2016 Overview'!$A$7,IF(AND($F745&gt;='2016 Overview'!$B$6,$F745&lt;='2016 Overview'!$C$6),'2016 Overview'!$A$6,IF(AND($F745&gt;='2016 Overview'!$B$5,$F745&lt;='2016 Overview'!$C$5),'2016 Overview'!$A$5,))))))))))))))</f>
        <v>G</v>
      </c>
      <c r="C745" s="35" t="s">
        <v>148</v>
      </c>
      <c r="D745" s="26"/>
      <c r="E745" s="35" t="s">
        <v>146</v>
      </c>
      <c r="F745" s="27">
        <v>250000</v>
      </c>
      <c r="G745" s="36">
        <f>H745/F745</f>
        <v>0.33333331999999999</v>
      </c>
      <c r="H745" s="27">
        <v>83333.33</v>
      </c>
      <c r="I745" s="27"/>
      <c r="J745" s="27">
        <v>0</v>
      </c>
      <c r="K745" s="27">
        <f>SUM(H745-J745)</f>
        <v>83333.33</v>
      </c>
      <c r="L745" s="28">
        <v>42200</v>
      </c>
      <c r="M745" s="28">
        <v>42530</v>
      </c>
      <c r="N745" s="37">
        <f>M745-L745</f>
        <v>330</v>
      </c>
      <c r="O745" s="38">
        <f>K745/N745</f>
        <v>252.52524242424244</v>
      </c>
    </row>
    <row r="746" spans="1:15" x14ac:dyDescent="0.25">
      <c r="A746" s="35">
        <v>2016</v>
      </c>
      <c r="B746" s="26" t="str">
        <f>IF(AND($F746&gt;='2016 Overview'!$B$18,$F746&lt;='2016 Overview'!$C$18),'2016 Overview'!$A$18,IF(AND($F746&gt;='2016 Overview'!$B$17,$F746&lt;='2016 Overview'!$C$17),'2016 Overview'!$A$17, IF(AND($F746&gt;='2016 Overview'!$B$16,$F746&lt;='2016 Overview'!$C$16),'2016 Overview'!$A$16, IF(AND($F746&gt;='2016 Overview'!$B$15,$F746&lt;='2016 Overview'!$C$15),'2016 Overview'!$A$15, IF(AND($F746&gt;='2016 Overview'!$B$14,$F746&lt;='2016 Overview'!$C$14),'2016 Overview'!$A$14, IF(AND($F746&gt;='2016 Overview'!$B$13,$F746&lt;='2016 Overview'!$C$13),'2016 Overview'!$A$13, IF(AND($F746&gt;='2016 Overview'!$B$12,$F746&lt;='2016 Overview'!$C$12),'2016 Overview'!$A$12,IF(AND($F746&gt;='2016 Overview'!$B$11,$F746&lt;='2016 Overview'!$C$11),'2016 Overview'!$A$11,IF(AND($F746&gt;='2016 Overview'!$B$10,$F746&lt;='2016 Overview'!$C$10),'2016 Overview'!$A$10,IF(AND($F746&gt;='2016 Overview'!$B$9,$F746&lt;='2016 Overview'!$C$9),'2016 Overview'!$A$9,IF(AND($F746&gt;='2016 Overview'!$B$8,$F746&lt;='2016 Overview'!$C$8),'2016 Overview'!$A$7,IF(AND($F746&gt;='2016 Overview'!$B$7,$F746&lt;='2016 Overview'!$C$7),'2016 Overview'!$A$7,IF(AND($F746&gt;='2016 Overview'!$B$6,$F746&lt;='2016 Overview'!$C$6),'2016 Overview'!$A$6,IF(AND($F746&gt;='2016 Overview'!$B$5,$F746&lt;='2016 Overview'!$C$5),'2016 Overview'!$A$5,))))))))))))))</f>
        <v>M</v>
      </c>
      <c r="C746" s="35" t="s">
        <v>148</v>
      </c>
      <c r="D746" s="51" t="s">
        <v>38</v>
      </c>
      <c r="E746" s="35" t="s">
        <v>146</v>
      </c>
      <c r="F746" s="27">
        <f>H746*3</f>
        <v>12999.869999999999</v>
      </c>
      <c r="G746" s="36">
        <f>H746/F746</f>
        <v>0.33333333333333337</v>
      </c>
      <c r="H746" s="27">
        <f>I746+K746</f>
        <v>4333.29</v>
      </c>
      <c r="I746" s="27">
        <f>K746*2</f>
        <v>2888.86</v>
      </c>
      <c r="J746" s="27"/>
      <c r="K746" s="27">
        <v>1444.43</v>
      </c>
      <c r="L746" s="28" t="s">
        <v>117</v>
      </c>
      <c r="M746" s="28" t="s">
        <v>118</v>
      </c>
      <c r="N746" s="37">
        <f>M746-L746</f>
        <v>140</v>
      </c>
      <c r="O746" s="38">
        <f>K746/N746</f>
        <v>10.317357142857142</v>
      </c>
    </row>
    <row r="747" spans="1:15" x14ac:dyDescent="0.25">
      <c r="A747" s="35">
        <v>2016</v>
      </c>
      <c r="B747" s="26" t="str">
        <f>IF(AND($F747&gt;='2016 Overview'!$B$18,$F747&lt;='2016 Overview'!$C$18),'2016 Overview'!$A$18,IF(AND($F747&gt;='2016 Overview'!$B$17,$F747&lt;='2016 Overview'!$C$17),'2016 Overview'!$A$17, IF(AND($F747&gt;='2016 Overview'!$B$16,$F747&lt;='2016 Overview'!$C$16),'2016 Overview'!$A$16, IF(AND($F747&gt;='2016 Overview'!$B$15,$F747&lt;='2016 Overview'!$C$15),'2016 Overview'!$A$15, IF(AND($F747&gt;='2016 Overview'!$B$14,$F747&lt;='2016 Overview'!$C$14),'2016 Overview'!$A$14, IF(AND($F747&gt;='2016 Overview'!$B$13,$F747&lt;='2016 Overview'!$C$13),'2016 Overview'!$A$13, IF(AND($F747&gt;='2016 Overview'!$B$12,$F747&lt;='2016 Overview'!$C$12),'2016 Overview'!$A$12,IF(AND($F747&gt;='2016 Overview'!$B$11,$F747&lt;='2016 Overview'!$C$11),'2016 Overview'!$A$11,IF(AND($F747&gt;='2016 Overview'!$B$10,$F747&lt;='2016 Overview'!$C$10),'2016 Overview'!$A$10,IF(AND($F747&gt;='2016 Overview'!$B$9,$F747&lt;='2016 Overview'!$C$9),'2016 Overview'!$A$9,IF(AND($F747&gt;='2016 Overview'!$B$8,$F747&lt;='2016 Overview'!$C$8),'2016 Overview'!$A$7,IF(AND($F747&gt;='2016 Overview'!$B$7,$F747&lt;='2016 Overview'!$C$7),'2016 Overview'!$A$7,IF(AND($F747&gt;='2016 Overview'!$B$6,$F747&lt;='2016 Overview'!$C$6),'2016 Overview'!$A$6,IF(AND($F747&gt;='2016 Overview'!$B$5,$F747&lt;='2016 Overview'!$C$5),'2016 Overview'!$A$5,))))))))))))))</f>
        <v>N</v>
      </c>
      <c r="C747" s="35" t="s">
        <v>148</v>
      </c>
      <c r="D747" s="51" t="s">
        <v>38</v>
      </c>
      <c r="E747" s="35" t="s">
        <v>146</v>
      </c>
      <c r="F747" s="27">
        <f>H747*3</f>
        <v>7499.9700000000012</v>
      </c>
      <c r="G747" s="36">
        <f>H747/F747</f>
        <v>0.33333333333333331</v>
      </c>
      <c r="H747" s="27">
        <f>I747+K747</f>
        <v>2499.9900000000002</v>
      </c>
      <c r="I747" s="27">
        <f>K747*2</f>
        <v>1666.66</v>
      </c>
      <c r="J747" s="27"/>
      <c r="K747" s="27">
        <v>833.33</v>
      </c>
      <c r="L747" s="28" t="s">
        <v>61</v>
      </c>
      <c r="M747" s="28" t="s">
        <v>62</v>
      </c>
      <c r="N747" s="37">
        <f>M747-L747</f>
        <v>211</v>
      </c>
      <c r="O747" s="38">
        <f>K747/N747</f>
        <v>3.9494312796208533</v>
      </c>
    </row>
    <row r="748" spans="1:15" x14ac:dyDescent="0.25">
      <c r="A748" s="35">
        <v>2016</v>
      </c>
      <c r="B748" s="26" t="str">
        <f>IF(AND($F748&gt;='2016 Overview'!$B$18,$F748&lt;='2016 Overview'!$C$18),'2016 Overview'!$A$18,IF(AND($F748&gt;='2016 Overview'!$B$17,$F748&lt;='2016 Overview'!$C$17),'2016 Overview'!$A$17, IF(AND($F748&gt;='2016 Overview'!$B$16,$F748&lt;='2016 Overview'!$C$16),'2016 Overview'!$A$16, IF(AND($F748&gt;='2016 Overview'!$B$15,$F748&lt;='2016 Overview'!$C$15),'2016 Overview'!$A$15, IF(AND($F748&gt;='2016 Overview'!$B$14,$F748&lt;='2016 Overview'!$C$14),'2016 Overview'!$A$14, IF(AND($F748&gt;='2016 Overview'!$B$13,$F748&lt;='2016 Overview'!$C$13),'2016 Overview'!$A$13, IF(AND($F748&gt;='2016 Overview'!$B$12,$F748&lt;='2016 Overview'!$C$12),'2016 Overview'!$A$12,IF(AND($F748&gt;='2016 Overview'!$B$11,$F748&lt;='2016 Overview'!$C$11),'2016 Overview'!$A$11,IF(AND($F748&gt;='2016 Overview'!$B$10,$F748&lt;='2016 Overview'!$C$10),'2016 Overview'!$A$10,IF(AND($F748&gt;='2016 Overview'!$B$9,$F748&lt;='2016 Overview'!$C$9),'2016 Overview'!$A$9,IF(AND($F748&gt;='2016 Overview'!$B$8,$F748&lt;='2016 Overview'!$C$8),'2016 Overview'!$A$7,IF(AND($F748&gt;='2016 Overview'!$B$7,$F748&lt;='2016 Overview'!$C$7),'2016 Overview'!$A$7,IF(AND($F748&gt;='2016 Overview'!$B$6,$F748&lt;='2016 Overview'!$C$6),'2016 Overview'!$A$6,IF(AND($F748&gt;='2016 Overview'!$B$5,$F748&lt;='2016 Overview'!$C$5),'2016 Overview'!$A$5,))))))))))))))</f>
        <v>G</v>
      </c>
      <c r="C748" s="35" t="s">
        <v>148</v>
      </c>
      <c r="D748" s="26"/>
      <c r="E748" s="35" t="s">
        <v>146</v>
      </c>
      <c r="F748" s="27">
        <v>385000</v>
      </c>
      <c r="G748" s="36">
        <f>H748/F748</f>
        <v>0.33333332467532467</v>
      </c>
      <c r="H748" s="27">
        <v>128333.33</v>
      </c>
      <c r="I748" s="27"/>
      <c r="J748" s="27">
        <v>0</v>
      </c>
      <c r="K748" s="27">
        <f>SUM(H748-J748)</f>
        <v>128333.33</v>
      </c>
      <c r="L748" s="28">
        <v>42002</v>
      </c>
      <c r="M748" s="28">
        <v>42537</v>
      </c>
      <c r="N748" s="37">
        <f>M748-L748</f>
        <v>535</v>
      </c>
      <c r="O748" s="38">
        <f>K748/N748</f>
        <v>239.87538317757009</v>
      </c>
    </row>
    <row r="749" spans="1:15" x14ac:dyDescent="0.25">
      <c r="A749" s="35">
        <v>2016</v>
      </c>
      <c r="B749" s="26" t="str">
        <f>IF(AND($F749&gt;='2016 Overview'!$B$18,$F749&lt;='2016 Overview'!$C$18),'2016 Overview'!$A$18,IF(AND($F749&gt;='2016 Overview'!$B$17,$F749&lt;='2016 Overview'!$C$17),'2016 Overview'!$A$17, IF(AND($F749&gt;='2016 Overview'!$B$16,$F749&lt;='2016 Overview'!$C$16),'2016 Overview'!$A$16, IF(AND($F749&gt;='2016 Overview'!$B$15,$F749&lt;='2016 Overview'!$C$15),'2016 Overview'!$A$15, IF(AND($F749&gt;='2016 Overview'!$B$14,$F749&lt;='2016 Overview'!$C$14),'2016 Overview'!$A$14, IF(AND($F749&gt;='2016 Overview'!$B$13,$F749&lt;='2016 Overview'!$C$13),'2016 Overview'!$A$13, IF(AND($F749&gt;='2016 Overview'!$B$12,$F749&lt;='2016 Overview'!$C$12),'2016 Overview'!$A$12,IF(AND($F749&gt;='2016 Overview'!$B$11,$F749&lt;='2016 Overview'!$C$11),'2016 Overview'!$A$11,IF(AND($F749&gt;='2016 Overview'!$B$10,$F749&lt;='2016 Overview'!$C$10),'2016 Overview'!$A$10,IF(AND($F749&gt;='2016 Overview'!$B$9,$F749&lt;='2016 Overview'!$C$9),'2016 Overview'!$A$9,IF(AND($F749&gt;='2016 Overview'!$B$8,$F749&lt;='2016 Overview'!$C$8),'2016 Overview'!$A$7,IF(AND($F749&gt;='2016 Overview'!$B$7,$F749&lt;='2016 Overview'!$C$7),'2016 Overview'!$A$7,IF(AND($F749&gt;='2016 Overview'!$B$6,$F749&lt;='2016 Overview'!$C$6),'2016 Overview'!$A$6,IF(AND($F749&gt;='2016 Overview'!$B$5,$F749&lt;='2016 Overview'!$C$5),'2016 Overview'!$A$5,))))))))))))))</f>
        <v>J</v>
      </c>
      <c r="C749" s="35" t="s">
        <v>148</v>
      </c>
      <c r="D749" s="26"/>
      <c r="E749" s="35" t="s">
        <v>146</v>
      </c>
      <c r="F749" s="27">
        <v>75000</v>
      </c>
      <c r="G749" s="36">
        <f>H749/F749</f>
        <v>0.33333333333333331</v>
      </c>
      <c r="H749" s="27">
        <v>25000</v>
      </c>
      <c r="I749" s="27"/>
      <c r="J749" s="27">
        <v>0</v>
      </c>
      <c r="K749" s="27">
        <f>SUM(H749-J749)</f>
        <v>25000</v>
      </c>
      <c r="L749" s="28">
        <v>42186</v>
      </c>
      <c r="M749" s="28">
        <v>42537</v>
      </c>
      <c r="N749" s="37">
        <f>M749-L749</f>
        <v>351</v>
      </c>
      <c r="O749" s="38">
        <f>K749/N749</f>
        <v>71.225071225071218</v>
      </c>
    </row>
    <row r="750" spans="1:15" x14ac:dyDescent="0.25">
      <c r="A750" s="35">
        <v>2015</v>
      </c>
      <c r="B750" s="26">
        <f>IF(AND($F750&gt;='2016 Overview'!$B$18,$F750&lt;='2016 Overview'!$C$18),'2016 Overview'!$A$18,IF(AND($F750&gt;='2016 Overview'!$B$17,$F750&lt;='2016 Overview'!$C$17),'2016 Overview'!$A$17, IF(AND($F750&gt;='2016 Overview'!$B$16,$F750&lt;='2016 Overview'!$C$16),'2016 Overview'!$A$16, IF(AND($F750&gt;='2016 Overview'!$B$15,$F750&lt;='2016 Overview'!$C$15),'2016 Overview'!$A$15, IF(AND($F750&gt;='2016 Overview'!$B$14,$F750&lt;='2016 Overview'!$C$14),'2016 Overview'!$A$14, IF(AND($F750&gt;='2016 Overview'!$B$13,$F750&lt;='2016 Overview'!$C$13),'2016 Overview'!$A$13, IF(AND($F750&gt;='2016 Overview'!$B$12,$F750&lt;='2016 Overview'!$C$12),'2016 Overview'!$A$12,IF(AND($F750&gt;='2016 Overview'!$B$11,$F750&lt;='2016 Overview'!$C$11),'2016 Overview'!$A$11,IF(AND($F750&gt;='2016 Overview'!$B$10,$F750&lt;='2016 Overview'!$C$10),'2016 Overview'!$A$10,IF(AND($F750&gt;='2016 Overview'!$B$9,$F750&lt;='2016 Overview'!$C$9),'2016 Overview'!$A$9,IF(AND($F750&gt;='2016 Overview'!$B$8,$F750&lt;='2016 Overview'!$C$8),'2016 Overview'!$A$7,IF(AND($F750&gt;='2016 Overview'!$B$7,$F750&lt;='2016 Overview'!$C$7),'2016 Overview'!$A$7,IF(AND($F750&gt;='2016 Overview'!$B$6,$F750&lt;='2016 Overview'!$C$6),'2016 Overview'!$A$6,IF(AND($F750&gt;='2016 Overview'!$B$5,$F750&lt;='2016 Overview'!$C$5),'2016 Overview'!$A$5,))))))))))))))</f>
        <v>0</v>
      </c>
      <c r="C750" s="35" t="s">
        <v>148</v>
      </c>
      <c r="D750" s="26"/>
      <c r="E750" s="35" t="s">
        <v>146</v>
      </c>
      <c r="F750" s="44">
        <v>60000</v>
      </c>
      <c r="G750" s="36">
        <f>H750/F750</f>
        <v>0.33333333333333331</v>
      </c>
      <c r="H750" s="44">
        <v>20000</v>
      </c>
      <c r="I750" s="44"/>
      <c r="J750" s="57">
        <v>-3333.34</v>
      </c>
      <c r="K750" s="44">
        <v>16666.66</v>
      </c>
      <c r="L750" s="43">
        <v>41906</v>
      </c>
      <c r="M750" s="28">
        <v>42156</v>
      </c>
      <c r="N750" s="37">
        <f>M750-L750</f>
        <v>250</v>
      </c>
      <c r="O750" s="38">
        <f>K750/N750</f>
        <v>66.666640000000001</v>
      </c>
    </row>
    <row r="751" spans="1:15" x14ac:dyDescent="0.25">
      <c r="A751" s="35">
        <v>2015</v>
      </c>
      <c r="B751" s="26">
        <f>IF(AND($F751&gt;='2016 Overview'!$B$18,$F751&lt;='2016 Overview'!$C$18),'2016 Overview'!$A$18,IF(AND($F751&gt;='2016 Overview'!$B$17,$F751&lt;='2016 Overview'!$C$17),'2016 Overview'!$A$17, IF(AND($F751&gt;='2016 Overview'!$B$16,$F751&lt;='2016 Overview'!$C$16),'2016 Overview'!$A$16, IF(AND($F751&gt;='2016 Overview'!$B$15,$F751&lt;='2016 Overview'!$C$15),'2016 Overview'!$A$15, IF(AND($F751&gt;='2016 Overview'!$B$14,$F751&lt;='2016 Overview'!$C$14),'2016 Overview'!$A$14, IF(AND($F751&gt;='2016 Overview'!$B$13,$F751&lt;='2016 Overview'!$C$13),'2016 Overview'!$A$13, IF(AND($F751&gt;='2016 Overview'!$B$12,$F751&lt;='2016 Overview'!$C$12),'2016 Overview'!$A$12,IF(AND($F751&gt;='2016 Overview'!$B$11,$F751&lt;='2016 Overview'!$C$11),'2016 Overview'!$A$11,IF(AND($F751&gt;='2016 Overview'!$B$10,$F751&lt;='2016 Overview'!$C$10),'2016 Overview'!$A$10,IF(AND($F751&gt;='2016 Overview'!$B$9,$F751&lt;='2016 Overview'!$C$9),'2016 Overview'!$A$9,IF(AND($F751&gt;='2016 Overview'!$B$8,$F751&lt;='2016 Overview'!$C$8),'2016 Overview'!$A$7,IF(AND($F751&gt;='2016 Overview'!$B$7,$F751&lt;='2016 Overview'!$C$7),'2016 Overview'!$A$7,IF(AND($F751&gt;='2016 Overview'!$B$6,$F751&lt;='2016 Overview'!$C$6),'2016 Overview'!$A$6,IF(AND($F751&gt;='2016 Overview'!$B$5,$F751&lt;='2016 Overview'!$C$5),'2016 Overview'!$A$5,))))))))))))))</f>
        <v>0</v>
      </c>
      <c r="C751" s="35" t="s">
        <v>148</v>
      </c>
      <c r="D751" s="26"/>
      <c r="E751" s="35" t="s">
        <v>146</v>
      </c>
      <c r="F751" s="44">
        <v>60000</v>
      </c>
      <c r="G751" s="36">
        <f>H751/F751</f>
        <v>0.33333333333333331</v>
      </c>
      <c r="H751" s="44">
        <v>20000</v>
      </c>
      <c r="I751" s="44"/>
      <c r="J751" s="57">
        <v>0</v>
      </c>
      <c r="K751" s="44">
        <v>20000</v>
      </c>
      <c r="L751" s="43">
        <v>41383</v>
      </c>
      <c r="M751" s="28">
        <v>42156</v>
      </c>
      <c r="N751" s="37">
        <f>M751-L751</f>
        <v>773</v>
      </c>
      <c r="O751" s="38">
        <f>K751/N751</f>
        <v>25.873221216041397</v>
      </c>
    </row>
    <row r="752" spans="1:15" x14ac:dyDescent="0.25">
      <c r="A752" s="35">
        <v>2015</v>
      </c>
      <c r="B752" s="26">
        <f>IF(AND($F752&gt;='2016 Overview'!$B$18,$F752&lt;='2016 Overview'!$C$18),'2016 Overview'!$A$18,IF(AND($F752&gt;='2016 Overview'!$B$17,$F752&lt;='2016 Overview'!$C$17),'2016 Overview'!$A$17, IF(AND($F752&gt;='2016 Overview'!$B$16,$F752&lt;='2016 Overview'!$C$16),'2016 Overview'!$A$16, IF(AND($F752&gt;='2016 Overview'!$B$15,$F752&lt;='2016 Overview'!$C$15),'2016 Overview'!$A$15, IF(AND($F752&gt;='2016 Overview'!$B$14,$F752&lt;='2016 Overview'!$C$14),'2016 Overview'!$A$14, IF(AND($F752&gt;='2016 Overview'!$B$13,$F752&lt;='2016 Overview'!$C$13),'2016 Overview'!$A$13, IF(AND($F752&gt;='2016 Overview'!$B$12,$F752&lt;='2016 Overview'!$C$12),'2016 Overview'!$A$12,IF(AND($F752&gt;='2016 Overview'!$B$11,$F752&lt;='2016 Overview'!$C$11),'2016 Overview'!$A$11,IF(AND($F752&gt;='2016 Overview'!$B$10,$F752&lt;='2016 Overview'!$C$10),'2016 Overview'!$A$10,IF(AND($F752&gt;='2016 Overview'!$B$9,$F752&lt;='2016 Overview'!$C$9),'2016 Overview'!$A$9,IF(AND($F752&gt;='2016 Overview'!$B$8,$F752&lt;='2016 Overview'!$C$8),'2016 Overview'!$A$7,IF(AND($F752&gt;='2016 Overview'!$B$7,$F752&lt;='2016 Overview'!$C$7),'2016 Overview'!$A$7,IF(AND($F752&gt;='2016 Overview'!$B$6,$F752&lt;='2016 Overview'!$C$6),'2016 Overview'!$A$6,IF(AND($F752&gt;='2016 Overview'!$B$5,$F752&lt;='2016 Overview'!$C$5),'2016 Overview'!$A$5,))))))))))))))</f>
        <v>0</v>
      </c>
      <c r="C752" s="35" t="s">
        <v>148</v>
      </c>
      <c r="D752" s="26"/>
      <c r="E752" s="35" t="s">
        <v>146</v>
      </c>
      <c r="F752" s="44">
        <v>60000</v>
      </c>
      <c r="G752" s="36">
        <f>H752/F752</f>
        <v>0.33333333333333331</v>
      </c>
      <c r="H752" s="44">
        <v>20000</v>
      </c>
      <c r="I752" s="44"/>
      <c r="J752" s="57">
        <v>0</v>
      </c>
      <c r="K752" s="44">
        <v>20000</v>
      </c>
      <c r="L752" s="43">
        <v>41698</v>
      </c>
      <c r="M752" s="28">
        <v>42156</v>
      </c>
      <c r="N752" s="37">
        <f>M752-L752</f>
        <v>458</v>
      </c>
      <c r="O752" s="38">
        <f>K752/N752</f>
        <v>43.668122270742359</v>
      </c>
    </row>
    <row r="753" spans="1:15" x14ac:dyDescent="0.25">
      <c r="A753" s="35">
        <v>2015</v>
      </c>
      <c r="B753" s="26">
        <f>IF(AND($F753&gt;='2016 Overview'!$B$18,$F753&lt;='2016 Overview'!$C$18),'2016 Overview'!$A$18,IF(AND($F753&gt;='2016 Overview'!$B$17,$F753&lt;='2016 Overview'!$C$17),'2016 Overview'!$A$17, IF(AND($F753&gt;='2016 Overview'!$B$16,$F753&lt;='2016 Overview'!$C$16),'2016 Overview'!$A$16, IF(AND($F753&gt;='2016 Overview'!$B$15,$F753&lt;='2016 Overview'!$C$15),'2016 Overview'!$A$15, IF(AND($F753&gt;='2016 Overview'!$B$14,$F753&lt;='2016 Overview'!$C$14),'2016 Overview'!$A$14, IF(AND($F753&gt;='2016 Overview'!$B$13,$F753&lt;='2016 Overview'!$C$13),'2016 Overview'!$A$13, IF(AND($F753&gt;='2016 Overview'!$B$12,$F753&lt;='2016 Overview'!$C$12),'2016 Overview'!$A$12,IF(AND($F753&gt;='2016 Overview'!$B$11,$F753&lt;='2016 Overview'!$C$11),'2016 Overview'!$A$11,IF(AND($F753&gt;='2016 Overview'!$B$10,$F753&lt;='2016 Overview'!$C$10),'2016 Overview'!$A$10,IF(AND($F753&gt;='2016 Overview'!$B$9,$F753&lt;='2016 Overview'!$C$9),'2016 Overview'!$A$9,IF(AND($F753&gt;='2016 Overview'!$B$8,$F753&lt;='2016 Overview'!$C$8),'2016 Overview'!$A$7,IF(AND($F753&gt;='2016 Overview'!$B$7,$F753&lt;='2016 Overview'!$C$7),'2016 Overview'!$A$7,IF(AND($F753&gt;='2016 Overview'!$B$6,$F753&lt;='2016 Overview'!$C$6),'2016 Overview'!$A$6,IF(AND($F753&gt;='2016 Overview'!$B$5,$F753&lt;='2016 Overview'!$C$5),'2016 Overview'!$A$5,))))))))))))))</f>
        <v>0</v>
      </c>
      <c r="C753" s="35" t="s">
        <v>148</v>
      </c>
      <c r="D753" s="26"/>
      <c r="E753" s="35" t="s">
        <v>146</v>
      </c>
      <c r="F753" s="44">
        <v>50000</v>
      </c>
      <c r="G753" s="36">
        <f>H753/F753</f>
        <v>0.4</v>
      </c>
      <c r="H753" s="44">
        <v>20000</v>
      </c>
      <c r="I753" s="44"/>
      <c r="J753" s="57">
        <v>0</v>
      </c>
      <c r="K753" s="44">
        <v>20000</v>
      </c>
      <c r="L753" s="43">
        <v>40700</v>
      </c>
      <c r="M753" s="28">
        <v>42156</v>
      </c>
      <c r="N753" s="37">
        <f>M753-L753</f>
        <v>1456</v>
      </c>
      <c r="O753" s="38">
        <f>K753/N753</f>
        <v>13.736263736263735</v>
      </c>
    </row>
    <row r="754" spans="1:15" x14ac:dyDescent="0.25">
      <c r="A754" s="35">
        <v>2015</v>
      </c>
      <c r="B754" s="26">
        <f>IF(AND($F754&gt;='2016 Overview'!$B$18,$F754&lt;='2016 Overview'!$C$18),'2016 Overview'!$A$18,IF(AND($F754&gt;='2016 Overview'!$B$17,$F754&lt;='2016 Overview'!$C$17),'2016 Overview'!$A$17, IF(AND($F754&gt;='2016 Overview'!$B$16,$F754&lt;='2016 Overview'!$C$16),'2016 Overview'!$A$16, IF(AND($F754&gt;='2016 Overview'!$B$15,$F754&lt;='2016 Overview'!$C$15),'2016 Overview'!$A$15, IF(AND($F754&gt;='2016 Overview'!$B$14,$F754&lt;='2016 Overview'!$C$14),'2016 Overview'!$A$14, IF(AND($F754&gt;='2016 Overview'!$B$13,$F754&lt;='2016 Overview'!$C$13),'2016 Overview'!$A$13, IF(AND($F754&gt;='2016 Overview'!$B$12,$F754&lt;='2016 Overview'!$C$12),'2016 Overview'!$A$12,IF(AND($F754&gt;='2016 Overview'!$B$11,$F754&lt;='2016 Overview'!$C$11),'2016 Overview'!$A$11,IF(AND($F754&gt;='2016 Overview'!$B$10,$F754&lt;='2016 Overview'!$C$10),'2016 Overview'!$A$10,IF(AND($F754&gt;='2016 Overview'!$B$9,$F754&lt;='2016 Overview'!$C$9),'2016 Overview'!$A$9,IF(AND($F754&gt;='2016 Overview'!$B$8,$F754&lt;='2016 Overview'!$C$8),'2016 Overview'!$A$7,IF(AND($F754&gt;='2016 Overview'!$B$7,$F754&lt;='2016 Overview'!$C$7),'2016 Overview'!$A$7,IF(AND($F754&gt;='2016 Overview'!$B$6,$F754&lt;='2016 Overview'!$C$6),'2016 Overview'!$A$6,IF(AND($F754&gt;='2016 Overview'!$B$5,$F754&lt;='2016 Overview'!$C$5),'2016 Overview'!$A$5,))))))))))))))</f>
        <v>0</v>
      </c>
      <c r="C754" s="35" t="s">
        <v>148</v>
      </c>
      <c r="D754" s="26"/>
      <c r="E754" s="35" t="s">
        <v>146</v>
      </c>
      <c r="F754" s="44">
        <v>58000</v>
      </c>
      <c r="G754" s="36">
        <f>H754/F754</f>
        <v>0.33333327586206901</v>
      </c>
      <c r="H754" s="44">
        <v>19333.330000000002</v>
      </c>
      <c r="I754" s="44"/>
      <c r="J754" s="57">
        <v>0</v>
      </c>
      <c r="K754" s="44">
        <v>19333.330000000002</v>
      </c>
      <c r="L754" s="43">
        <v>41922</v>
      </c>
      <c r="M754" s="28">
        <v>42156</v>
      </c>
      <c r="N754" s="37">
        <f>M754-L754</f>
        <v>234</v>
      </c>
      <c r="O754" s="38">
        <f>K754/N754</f>
        <v>82.621068376068379</v>
      </c>
    </row>
    <row r="755" spans="1:15" x14ac:dyDescent="0.25">
      <c r="A755" s="35">
        <v>2015</v>
      </c>
      <c r="B755" s="26">
        <f>IF(AND($F755&gt;='2016 Overview'!$B$18,$F755&lt;='2016 Overview'!$C$18),'2016 Overview'!$A$18,IF(AND($F755&gt;='2016 Overview'!$B$17,$F755&lt;='2016 Overview'!$C$17),'2016 Overview'!$A$17, IF(AND($F755&gt;='2016 Overview'!$B$16,$F755&lt;='2016 Overview'!$C$16),'2016 Overview'!$A$16, IF(AND($F755&gt;='2016 Overview'!$B$15,$F755&lt;='2016 Overview'!$C$15),'2016 Overview'!$A$15, IF(AND($F755&gt;='2016 Overview'!$B$14,$F755&lt;='2016 Overview'!$C$14),'2016 Overview'!$A$14, IF(AND($F755&gt;='2016 Overview'!$B$13,$F755&lt;='2016 Overview'!$C$13),'2016 Overview'!$A$13, IF(AND($F755&gt;='2016 Overview'!$B$12,$F755&lt;='2016 Overview'!$C$12),'2016 Overview'!$A$12,IF(AND($F755&gt;='2016 Overview'!$B$11,$F755&lt;='2016 Overview'!$C$11),'2016 Overview'!$A$11,IF(AND($F755&gt;='2016 Overview'!$B$10,$F755&lt;='2016 Overview'!$C$10),'2016 Overview'!$A$10,IF(AND($F755&gt;='2016 Overview'!$B$9,$F755&lt;='2016 Overview'!$C$9),'2016 Overview'!$A$9,IF(AND($F755&gt;='2016 Overview'!$B$8,$F755&lt;='2016 Overview'!$C$8),'2016 Overview'!$A$7,IF(AND($F755&gt;='2016 Overview'!$B$7,$F755&lt;='2016 Overview'!$C$7),'2016 Overview'!$A$7,IF(AND($F755&gt;='2016 Overview'!$B$6,$F755&lt;='2016 Overview'!$C$6),'2016 Overview'!$A$6,IF(AND($F755&gt;='2016 Overview'!$B$5,$F755&lt;='2016 Overview'!$C$5),'2016 Overview'!$A$5,))))))))))))))</f>
        <v>0</v>
      </c>
      <c r="C755" s="35" t="s">
        <v>148</v>
      </c>
      <c r="D755" s="26"/>
      <c r="E755" s="35" t="s">
        <v>146</v>
      </c>
      <c r="F755" s="44">
        <v>56800</v>
      </c>
      <c r="G755" s="36">
        <f>H755/F755</f>
        <v>0.33333327464788737</v>
      </c>
      <c r="H755" s="44">
        <v>18933.330000000002</v>
      </c>
      <c r="I755" s="44"/>
      <c r="J755" s="57">
        <v>0</v>
      </c>
      <c r="K755" s="44">
        <v>18933.330000000002</v>
      </c>
      <c r="L755" s="43">
        <v>41760</v>
      </c>
      <c r="M755" s="28">
        <v>42156</v>
      </c>
      <c r="N755" s="37">
        <f>M755-L755</f>
        <v>396</v>
      </c>
      <c r="O755" s="38">
        <f>K755/N755</f>
        <v>47.811439393939395</v>
      </c>
    </row>
    <row r="756" spans="1:15" x14ac:dyDescent="0.25">
      <c r="A756" s="35">
        <v>2015</v>
      </c>
      <c r="B756" s="26">
        <f>IF(AND($F756&gt;='2016 Overview'!$B$18,$F756&lt;='2016 Overview'!$C$18),'2016 Overview'!$A$18,IF(AND($F756&gt;='2016 Overview'!$B$17,$F756&lt;='2016 Overview'!$C$17),'2016 Overview'!$A$17, IF(AND($F756&gt;='2016 Overview'!$B$16,$F756&lt;='2016 Overview'!$C$16),'2016 Overview'!$A$16, IF(AND($F756&gt;='2016 Overview'!$B$15,$F756&lt;='2016 Overview'!$C$15),'2016 Overview'!$A$15, IF(AND($F756&gt;='2016 Overview'!$B$14,$F756&lt;='2016 Overview'!$C$14),'2016 Overview'!$A$14, IF(AND($F756&gt;='2016 Overview'!$B$13,$F756&lt;='2016 Overview'!$C$13),'2016 Overview'!$A$13, IF(AND($F756&gt;='2016 Overview'!$B$12,$F756&lt;='2016 Overview'!$C$12),'2016 Overview'!$A$12,IF(AND($F756&gt;='2016 Overview'!$B$11,$F756&lt;='2016 Overview'!$C$11),'2016 Overview'!$A$11,IF(AND($F756&gt;='2016 Overview'!$B$10,$F756&lt;='2016 Overview'!$C$10),'2016 Overview'!$A$10,IF(AND($F756&gt;='2016 Overview'!$B$9,$F756&lt;='2016 Overview'!$C$9),'2016 Overview'!$A$9,IF(AND($F756&gt;='2016 Overview'!$B$8,$F756&lt;='2016 Overview'!$C$8),'2016 Overview'!$A$7,IF(AND($F756&gt;='2016 Overview'!$B$7,$F756&lt;='2016 Overview'!$C$7),'2016 Overview'!$A$7,IF(AND($F756&gt;='2016 Overview'!$B$6,$F756&lt;='2016 Overview'!$C$6),'2016 Overview'!$A$6,IF(AND($F756&gt;='2016 Overview'!$B$5,$F756&lt;='2016 Overview'!$C$5),'2016 Overview'!$A$5,))))))))))))))</f>
        <v>0</v>
      </c>
      <c r="C756" s="35" t="s">
        <v>148</v>
      </c>
      <c r="D756" s="26"/>
      <c r="E756" s="35" t="s">
        <v>146</v>
      </c>
      <c r="F756" s="44">
        <v>56515.040000000001</v>
      </c>
      <c r="G756" s="36">
        <f>H756/F756</f>
        <v>0.3333332153706341</v>
      </c>
      <c r="H756" s="44">
        <v>18838.34</v>
      </c>
      <c r="I756" s="44"/>
      <c r="J756" s="57">
        <v>-5005.01</v>
      </c>
      <c r="K756" s="44">
        <v>13833.33</v>
      </c>
      <c r="L756" s="43">
        <v>40941</v>
      </c>
      <c r="M756" s="28">
        <v>42156</v>
      </c>
      <c r="N756" s="37">
        <f>M756-L756</f>
        <v>1215</v>
      </c>
      <c r="O756" s="38">
        <f>K756/N756</f>
        <v>11.385456790123456</v>
      </c>
    </row>
    <row r="757" spans="1:15" x14ac:dyDescent="0.25">
      <c r="A757" s="35">
        <v>2015</v>
      </c>
      <c r="B757" s="26">
        <f>IF(AND($F757&gt;='2016 Overview'!$B$18,$F757&lt;='2016 Overview'!$C$18),'2016 Overview'!$A$18,IF(AND($F757&gt;='2016 Overview'!$B$17,$F757&lt;='2016 Overview'!$C$17),'2016 Overview'!$A$17, IF(AND($F757&gt;='2016 Overview'!$B$16,$F757&lt;='2016 Overview'!$C$16),'2016 Overview'!$A$16, IF(AND($F757&gt;='2016 Overview'!$B$15,$F757&lt;='2016 Overview'!$C$15),'2016 Overview'!$A$15, IF(AND($F757&gt;='2016 Overview'!$B$14,$F757&lt;='2016 Overview'!$C$14),'2016 Overview'!$A$14, IF(AND($F757&gt;='2016 Overview'!$B$13,$F757&lt;='2016 Overview'!$C$13),'2016 Overview'!$A$13, IF(AND($F757&gt;='2016 Overview'!$B$12,$F757&lt;='2016 Overview'!$C$12),'2016 Overview'!$A$12,IF(AND($F757&gt;='2016 Overview'!$B$11,$F757&lt;='2016 Overview'!$C$11),'2016 Overview'!$A$11,IF(AND($F757&gt;='2016 Overview'!$B$10,$F757&lt;='2016 Overview'!$C$10),'2016 Overview'!$A$10,IF(AND($F757&gt;='2016 Overview'!$B$9,$F757&lt;='2016 Overview'!$C$9),'2016 Overview'!$A$9,IF(AND($F757&gt;='2016 Overview'!$B$8,$F757&lt;='2016 Overview'!$C$8),'2016 Overview'!$A$7,IF(AND($F757&gt;='2016 Overview'!$B$7,$F757&lt;='2016 Overview'!$C$7),'2016 Overview'!$A$7,IF(AND($F757&gt;='2016 Overview'!$B$6,$F757&lt;='2016 Overview'!$C$6),'2016 Overview'!$A$6,IF(AND($F757&gt;='2016 Overview'!$B$5,$F757&lt;='2016 Overview'!$C$5),'2016 Overview'!$A$5,))))))))))))))</f>
        <v>0</v>
      </c>
      <c r="C757" s="35" t="s">
        <v>148</v>
      </c>
      <c r="D757" s="26"/>
      <c r="E757" s="35" t="s">
        <v>146</v>
      </c>
      <c r="F757" s="44">
        <v>52202.43</v>
      </c>
      <c r="G757" s="36">
        <f>H757/F757</f>
        <v>0.33333333333333337</v>
      </c>
      <c r="H757" s="44">
        <v>17400.810000000001</v>
      </c>
      <c r="I757" s="44"/>
      <c r="J757" s="57">
        <v>0</v>
      </c>
      <c r="K757" s="44">
        <v>17400.810000000001</v>
      </c>
      <c r="L757" s="43">
        <v>41978</v>
      </c>
      <c r="M757" s="28">
        <v>42156</v>
      </c>
      <c r="N757" s="37">
        <f>M757-L757</f>
        <v>178</v>
      </c>
      <c r="O757" s="38">
        <f>K757/N757</f>
        <v>97.757359550561802</v>
      </c>
    </row>
    <row r="758" spans="1:15" x14ac:dyDescent="0.25">
      <c r="A758" s="35">
        <v>2015</v>
      </c>
      <c r="B758" s="26">
        <f>IF(AND($F758&gt;='2016 Overview'!$B$18,$F758&lt;='2016 Overview'!$C$18),'2016 Overview'!$A$18,IF(AND($F758&gt;='2016 Overview'!$B$17,$F758&lt;='2016 Overview'!$C$17),'2016 Overview'!$A$17, IF(AND($F758&gt;='2016 Overview'!$B$16,$F758&lt;='2016 Overview'!$C$16),'2016 Overview'!$A$16, IF(AND($F758&gt;='2016 Overview'!$B$15,$F758&lt;='2016 Overview'!$C$15),'2016 Overview'!$A$15, IF(AND($F758&gt;='2016 Overview'!$B$14,$F758&lt;='2016 Overview'!$C$14),'2016 Overview'!$A$14, IF(AND($F758&gt;='2016 Overview'!$B$13,$F758&lt;='2016 Overview'!$C$13),'2016 Overview'!$A$13, IF(AND($F758&gt;='2016 Overview'!$B$12,$F758&lt;='2016 Overview'!$C$12),'2016 Overview'!$A$12,IF(AND($F758&gt;='2016 Overview'!$B$11,$F758&lt;='2016 Overview'!$C$11),'2016 Overview'!$A$11,IF(AND($F758&gt;='2016 Overview'!$B$10,$F758&lt;='2016 Overview'!$C$10),'2016 Overview'!$A$10,IF(AND($F758&gt;='2016 Overview'!$B$9,$F758&lt;='2016 Overview'!$C$9),'2016 Overview'!$A$9,IF(AND($F758&gt;='2016 Overview'!$B$8,$F758&lt;='2016 Overview'!$C$8),'2016 Overview'!$A$7,IF(AND($F758&gt;='2016 Overview'!$B$7,$F758&lt;='2016 Overview'!$C$7),'2016 Overview'!$A$7,IF(AND($F758&gt;='2016 Overview'!$B$6,$F758&lt;='2016 Overview'!$C$6),'2016 Overview'!$A$6,IF(AND($F758&gt;='2016 Overview'!$B$5,$F758&lt;='2016 Overview'!$C$5),'2016 Overview'!$A$5,))))))))))))))</f>
        <v>0</v>
      </c>
      <c r="C758" s="35" t="s">
        <v>148</v>
      </c>
      <c r="D758" s="26"/>
      <c r="E758" s="35" t="s">
        <v>146</v>
      </c>
      <c r="F758" s="44">
        <v>50000</v>
      </c>
      <c r="G758" s="36">
        <f>H758/F758</f>
        <v>0.33333339999999995</v>
      </c>
      <c r="H758" s="44">
        <v>16666.669999999998</v>
      </c>
      <c r="I758" s="44"/>
      <c r="J758" s="57">
        <v>0</v>
      </c>
      <c r="K758" s="44">
        <v>16666.669999999998</v>
      </c>
      <c r="L758" s="43">
        <v>41513</v>
      </c>
      <c r="M758" s="28">
        <v>42156</v>
      </c>
      <c r="N758" s="37">
        <f>M758-L758</f>
        <v>643</v>
      </c>
      <c r="O758" s="38">
        <f>K758/N758</f>
        <v>25.920171073094863</v>
      </c>
    </row>
    <row r="759" spans="1:15" x14ac:dyDescent="0.25">
      <c r="A759" s="35">
        <v>2015</v>
      </c>
      <c r="B759" s="26">
        <f>IF(AND($F759&gt;='2016 Overview'!$B$18,$F759&lt;='2016 Overview'!$C$18),'2016 Overview'!$A$18,IF(AND($F759&gt;='2016 Overview'!$B$17,$F759&lt;='2016 Overview'!$C$17),'2016 Overview'!$A$17, IF(AND($F759&gt;='2016 Overview'!$B$16,$F759&lt;='2016 Overview'!$C$16),'2016 Overview'!$A$16, IF(AND($F759&gt;='2016 Overview'!$B$15,$F759&lt;='2016 Overview'!$C$15),'2016 Overview'!$A$15, IF(AND($F759&gt;='2016 Overview'!$B$14,$F759&lt;='2016 Overview'!$C$14),'2016 Overview'!$A$14, IF(AND($F759&gt;='2016 Overview'!$B$13,$F759&lt;='2016 Overview'!$C$13),'2016 Overview'!$A$13, IF(AND($F759&gt;='2016 Overview'!$B$12,$F759&lt;='2016 Overview'!$C$12),'2016 Overview'!$A$12,IF(AND($F759&gt;='2016 Overview'!$B$11,$F759&lt;='2016 Overview'!$C$11),'2016 Overview'!$A$11,IF(AND($F759&gt;='2016 Overview'!$B$10,$F759&lt;='2016 Overview'!$C$10),'2016 Overview'!$A$10,IF(AND($F759&gt;='2016 Overview'!$B$9,$F759&lt;='2016 Overview'!$C$9),'2016 Overview'!$A$9,IF(AND($F759&gt;='2016 Overview'!$B$8,$F759&lt;='2016 Overview'!$C$8),'2016 Overview'!$A$7,IF(AND($F759&gt;='2016 Overview'!$B$7,$F759&lt;='2016 Overview'!$C$7),'2016 Overview'!$A$7,IF(AND($F759&gt;='2016 Overview'!$B$6,$F759&lt;='2016 Overview'!$C$6),'2016 Overview'!$A$6,IF(AND($F759&gt;='2016 Overview'!$B$5,$F759&lt;='2016 Overview'!$C$5),'2016 Overview'!$A$5,))))))))))))))</f>
        <v>0</v>
      </c>
      <c r="C759" s="35" t="s">
        <v>148</v>
      </c>
      <c r="D759" s="26"/>
      <c r="E759" s="35" t="s">
        <v>146</v>
      </c>
      <c r="F759" s="44">
        <v>50000</v>
      </c>
      <c r="G759" s="36">
        <f>H759/F759</f>
        <v>0.3333332</v>
      </c>
      <c r="H759" s="44">
        <v>16666.66</v>
      </c>
      <c r="I759" s="44"/>
      <c r="J759" s="57">
        <v>-5000</v>
      </c>
      <c r="K759" s="44">
        <v>11666.66</v>
      </c>
      <c r="L759" s="43">
        <v>42046</v>
      </c>
      <c r="M759" s="28">
        <v>42156</v>
      </c>
      <c r="N759" s="37">
        <f>M759-L759</f>
        <v>110</v>
      </c>
      <c r="O759" s="38">
        <f>K759/N759</f>
        <v>106.06054545454545</v>
      </c>
    </row>
    <row r="760" spans="1:15" x14ac:dyDescent="0.25">
      <c r="A760" s="35">
        <v>2015</v>
      </c>
      <c r="B760" s="26">
        <f>IF(AND($F760&gt;='2016 Overview'!$B$18,$F760&lt;='2016 Overview'!$C$18),'2016 Overview'!$A$18,IF(AND($F760&gt;='2016 Overview'!$B$17,$F760&lt;='2016 Overview'!$C$17),'2016 Overview'!$A$17, IF(AND($F760&gt;='2016 Overview'!$B$16,$F760&lt;='2016 Overview'!$C$16),'2016 Overview'!$A$16, IF(AND($F760&gt;='2016 Overview'!$B$15,$F760&lt;='2016 Overview'!$C$15),'2016 Overview'!$A$15, IF(AND($F760&gt;='2016 Overview'!$B$14,$F760&lt;='2016 Overview'!$C$14),'2016 Overview'!$A$14, IF(AND($F760&gt;='2016 Overview'!$B$13,$F760&lt;='2016 Overview'!$C$13),'2016 Overview'!$A$13, IF(AND($F760&gt;='2016 Overview'!$B$12,$F760&lt;='2016 Overview'!$C$12),'2016 Overview'!$A$12,IF(AND($F760&gt;='2016 Overview'!$B$11,$F760&lt;='2016 Overview'!$C$11),'2016 Overview'!$A$11,IF(AND($F760&gt;='2016 Overview'!$B$10,$F760&lt;='2016 Overview'!$C$10),'2016 Overview'!$A$10,IF(AND($F760&gt;='2016 Overview'!$B$9,$F760&lt;='2016 Overview'!$C$9),'2016 Overview'!$A$9,IF(AND($F760&gt;='2016 Overview'!$B$8,$F760&lt;='2016 Overview'!$C$8),'2016 Overview'!$A$7,IF(AND($F760&gt;='2016 Overview'!$B$7,$F760&lt;='2016 Overview'!$C$7),'2016 Overview'!$A$7,IF(AND($F760&gt;='2016 Overview'!$B$6,$F760&lt;='2016 Overview'!$C$6),'2016 Overview'!$A$6,IF(AND($F760&gt;='2016 Overview'!$B$5,$F760&lt;='2016 Overview'!$C$5),'2016 Overview'!$A$5,))))))))))))))</f>
        <v>0</v>
      </c>
      <c r="C760" s="35" t="s">
        <v>148</v>
      </c>
      <c r="D760" s="26"/>
      <c r="E760" s="35" t="s">
        <v>146</v>
      </c>
      <c r="F760" s="44">
        <v>50000</v>
      </c>
      <c r="G760" s="36">
        <f>H760/F760</f>
        <v>0.3333332</v>
      </c>
      <c r="H760" s="44">
        <v>16666.66</v>
      </c>
      <c r="I760" s="44"/>
      <c r="J760" s="57">
        <v>-2500</v>
      </c>
      <c r="K760" s="44">
        <v>14166.66</v>
      </c>
      <c r="L760" s="43">
        <v>41317</v>
      </c>
      <c r="M760" s="28">
        <v>42156</v>
      </c>
      <c r="N760" s="37">
        <f>M760-L760</f>
        <v>839</v>
      </c>
      <c r="O760" s="38">
        <f>K760/N760</f>
        <v>16.885172824791418</v>
      </c>
    </row>
    <row r="761" spans="1:15" x14ac:dyDescent="0.25">
      <c r="A761" s="35">
        <v>2015</v>
      </c>
      <c r="B761" s="26">
        <f>IF(AND($F761&gt;='2016 Overview'!$B$18,$F761&lt;='2016 Overview'!$C$18),'2016 Overview'!$A$18,IF(AND($F761&gt;='2016 Overview'!$B$17,$F761&lt;='2016 Overview'!$C$17),'2016 Overview'!$A$17, IF(AND($F761&gt;='2016 Overview'!$B$16,$F761&lt;='2016 Overview'!$C$16),'2016 Overview'!$A$16, IF(AND($F761&gt;='2016 Overview'!$B$15,$F761&lt;='2016 Overview'!$C$15),'2016 Overview'!$A$15, IF(AND($F761&gt;='2016 Overview'!$B$14,$F761&lt;='2016 Overview'!$C$14),'2016 Overview'!$A$14, IF(AND($F761&gt;='2016 Overview'!$B$13,$F761&lt;='2016 Overview'!$C$13),'2016 Overview'!$A$13, IF(AND($F761&gt;='2016 Overview'!$B$12,$F761&lt;='2016 Overview'!$C$12),'2016 Overview'!$A$12,IF(AND($F761&gt;='2016 Overview'!$B$11,$F761&lt;='2016 Overview'!$C$11),'2016 Overview'!$A$11,IF(AND($F761&gt;='2016 Overview'!$B$10,$F761&lt;='2016 Overview'!$C$10),'2016 Overview'!$A$10,IF(AND($F761&gt;='2016 Overview'!$B$9,$F761&lt;='2016 Overview'!$C$9),'2016 Overview'!$A$9,IF(AND($F761&gt;='2016 Overview'!$B$8,$F761&lt;='2016 Overview'!$C$8),'2016 Overview'!$A$7,IF(AND($F761&gt;='2016 Overview'!$B$7,$F761&lt;='2016 Overview'!$C$7),'2016 Overview'!$A$7,IF(AND($F761&gt;='2016 Overview'!$B$6,$F761&lt;='2016 Overview'!$C$6),'2016 Overview'!$A$6,IF(AND($F761&gt;='2016 Overview'!$B$5,$F761&lt;='2016 Overview'!$C$5),'2016 Overview'!$A$5,))))))))))))))</f>
        <v>0</v>
      </c>
      <c r="C761" s="35" t="s">
        <v>148</v>
      </c>
      <c r="D761" s="26"/>
      <c r="E761" s="35" t="s">
        <v>146</v>
      </c>
      <c r="F761" s="44">
        <v>50000</v>
      </c>
      <c r="G761" s="36">
        <f>H761/F761</f>
        <v>0.3333332</v>
      </c>
      <c r="H761" s="44">
        <v>16666.66</v>
      </c>
      <c r="I761" s="44"/>
      <c r="J761" s="57">
        <v>-1666.66</v>
      </c>
      <c r="K761" s="44">
        <v>15000</v>
      </c>
      <c r="L761" s="43">
        <v>41989</v>
      </c>
      <c r="M761" s="28">
        <v>42156</v>
      </c>
      <c r="N761" s="37">
        <f>M761-L761</f>
        <v>167</v>
      </c>
      <c r="O761" s="38">
        <f>K761/N761</f>
        <v>89.820359281437121</v>
      </c>
    </row>
    <row r="762" spans="1:15" x14ac:dyDescent="0.25">
      <c r="A762" s="35">
        <v>2015</v>
      </c>
      <c r="B762" s="26">
        <f>IF(AND($F762&gt;='2016 Overview'!$B$18,$F762&lt;='2016 Overview'!$C$18),'2016 Overview'!$A$18,IF(AND($F762&gt;='2016 Overview'!$B$17,$F762&lt;='2016 Overview'!$C$17),'2016 Overview'!$A$17, IF(AND($F762&gt;='2016 Overview'!$B$16,$F762&lt;='2016 Overview'!$C$16),'2016 Overview'!$A$16, IF(AND($F762&gt;='2016 Overview'!$B$15,$F762&lt;='2016 Overview'!$C$15),'2016 Overview'!$A$15, IF(AND($F762&gt;='2016 Overview'!$B$14,$F762&lt;='2016 Overview'!$C$14),'2016 Overview'!$A$14, IF(AND($F762&gt;='2016 Overview'!$B$13,$F762&lt;='2016 Overview'!$C$13),'2016 Overview'!$A$13, IF(AND($F762&gt;='2016 Overview'!$B$12,$F762&lt;='2016 Overview'!$C$12),'2016 Overview'!$A$12,IF(AND($F762&gt;='2016 Overview'!$B$11,$F762&lt;='2016 Overview'!$C$11),'2016 Overview'!$A$11,IF(AND($F762&gt;='2016 Overview'!$B$10,$F762&lt;='2016 Overview'!$C$10),'2016 Overview'!$A$10,IF(AND($F762&gt;='2016 Overview'!$B$9,$F762&lt;='2016 Overview'!$C$9),'2016 Overview'!$A$9,IF(AND($F762&gt;='2016 Overview'!$B$8,$F762&lt;='2016 Overview'!$C$8),'2016 Overview'!$A$7,IF(AND($F762&gt;='2016 Overview'!$B$7,$F762&lt;='2016 Overview'!$C$7),'2016 Overview'!$A$7,IF(AND($F762&gt;='2016 Overview'!$B$6,$F762&lt;='2016 Overview'!$C$6),'2016 Overview'!$A$6,IF(AND($F762&gt;='2016 Overview'!$B$5,$F762&lt;='2016 Overview'!$C$5),'2016 Overview'!$A$5,))))))))))))))</f>
        <v>0</v>
      </c>
      <c r="C762" s="35" t="s">
        <v>148</v>
      </c>
      <c r="D762" s="26"/>
      <c r="E762" s="35" t="s">
        <v>146</v>
      </c>
      <c r="F762" s="44">
        <v>50000</v>
      </c>
      <c r="G762" s="36">
        <f>H762/F762</f>
        <v>0.3333332</v>
      </c>
      <c r="H762" s="44">
        <v>16666.66</v>
      </c>
      <c r="I762" s="44"/>
      <c r="J762" s="57">
        <v>0</v>
      </c>
      <c r="K762" s="44">
        <v>16666.66</v>
      </c>
      <c r="L762" s="43">
        <v>41089</v>
      </c>
      <c r="M762" s="28">
        <v>42156</v>
      </c>
      <c r="N762" s="37">
        <f>M762-L762</f>
        <v>1067</v>
      </c>
      <c r="O762" s="38">
        <f>K762/N762</f>
        <v>15.620112464854733</v>
      </c>
    </row>
  </sheetData>
  <autoFilter ref="A2:O337">
    <sortState ref="A3:O337">
      <sortCondition ref="M3:M337"/>
    </sortState>
  </autoFilter>
  <sortState ref="A3:O671">
    <sortCondition descending="1" ref="A3:A671"/>
    <sortCondition ref="B3:B67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2016 Overview</vt:lpstr>
      <vt:lpstr>2015 Overview</vt:lpstr>
      <vt:lpstr>Cases &amp; Fees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Colburn</dc:creator>
  <cp:keywords/>
  <dc:description/>
  <cp:lastModifiedBy>Mischelle Davis</cp:lastModifiedBy>
  <cp:revision/>
  <dcterms:created xsi:type="dcterms:W3CDTF">2012-12-18T23:02:15Z</dcterms:created>
  <dcterms:modified xsi:type="dcterms:W3CDTF">2017-03-14T00:46:44Z</dcterms:modified>
  <cp:category/>
  <cp:contentStatus/>
</cp:coreProperties>
</file>