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Mischelle.INJURYTRIALLAWY\Desktop\FWM\"/>
    </mc:Choice>
  </mc:AlternateContent>
  <bookViews>
    <workbookView xWindow="0" yWindow="0" windowWidth="19200" windowHeight="7035"/>
  </bookViews>
  <sheets>
    <sheet name="Scenario Tool" sheetId="2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85" i="2"/>
  <c r="D86" i="2"/>
  <c r="D87" i="2"/>
  <c r="D89" i="2"/>
  <c r="D90" i="2"/>
  <c r="D91" i="2"/>
  <c r="D92" i="2"/>
  <c r="A103" i="2" l="1"/>
  <c r="A102" i="2"/>
  <c r="A101" i="2"/>
  <c r="A100" i="2"/>
  <c r="A98" i="2"/>
  <c r="A97" i="2"/>
  <c r="A96" i="2"/>
  <c r="A95" i="2"/>
  <c r="D20" i="2"/>
  <c r="D44" i="2" s="1"/>
  <c r="D95" i="2" s="1"/>
  <c r="D21" i="2"/>
  <c r="D45" i="2" s="1"/>
  <c r="D96" i="2" s="1"/>
  <c r="D23" i="2"/>
  <c r="D54" i="2" s="1"/>
  <c r="D103" i="2" s="1"/>
  <c r="D22" i="2"/>
  <c r="D53" i="2" s="1"/>
  <c r="D102" i="2" s="1"/>
  <c r="A92" i="2"/>
  <c r="A91" i="2"/>
  <c r="A90" i="2"/>
  <c r="A89" i="2"/>
  <c r="A87" i="2"/>
  <c r="A86" i="2"/>
  <c r="A85" i="2"/>
  <c r="A84" i="2"/>
  <c r="A78" i="2"/>
  <c r="A77" i="2"/>
  <c r="A76" i="2"/>
  <c r="A75" i="2"/>
  <c r="A73" i="2"/>
  <c r="A72" i="2"/>
  <c r="A71" i="2"/>
  <c r="A70" i="2"/>
  <c r="A67" i="2"/>
  <c r="A66" i="2"/>
  <c r="A65" i="2"/>
  <c r="A64" i="2"/>
  <c r="A62" i="2"/>
  <c r="A61" i="2"/>
  <c r="A60" i="2"/>
  <c r="A59" i="2"/>
  <c r="A54" i="2"/>
  <c r="A53" i="2"/>
  <c r="A52" i="2"/>
  <c r="A51" i="2"/>
  <c r="A47" i="2"/>
  <c r="A46" i="2"/>
  <c r="A45" i="2"/>
  <c r="A44" i="2"/>
  <c r="D12" i="2"/>
  <c r="D14" i="2" s="1"/>
  <c r="D15" i="2"/>
  <c r="C23" i="2"/>
  <c r="A23" i="2"/>
  <c r="C22" i="2"/>
  <c r="A22" i="2"/>
  <c r="C21" i="2"/>
  <c r="A21" i="2"/>
  <c r="C20" i="2"/>
  <c r="A20" i="2"/>
  <c r="A10" i="2"/>
  <c r="A9" i="2"/>
  <c r="A8" i="2"/>
  <c r="A7" i="2"/>
  <c r="D16" i="2" l="1"/>
  <c r="D18" i="2" s="1"/>
  <c r="D13" i="2"/>
  <c r="B7" i="2"/>
  <c r="B8" i="2"/>
  <c r="B9" i="2"/>
  <c r="B10" i="2"/>
  <c r="B11" i="2"/>
  <c r="D17" i="2"/>
  <c r="D47" i="2"/>
  <c r="D98" i="2" s="1"/>
  <c r="D51" i="2"/>
  <c r="D100" i="2" s="1"/>
  <c r="D25" i="2"/>
  <c r="D46" i="2"/>
  <c r="D97" i="2" s="1"/>
  <c r="D52" i="2"/>
  <c r="D101" i="2" s="1"/>
  <c r="D48" i="2" l="1"/>
  <c r="D34" i="2"/>
  <c r="D26" i="2"/>
  <c r="D27" i="2" s="1"/>
  <c r="D28" i="2" s="1"/>
  <c r="D41" i="2"/>
  <c r="D42" i="2" l="1"/>
  <c r="D55" i="2"/>
  <c r="B47" i="2"/>
  <c r="B44" i="2"/>
  <c r="B45" i="2"/>
  <c r="D35" i="2"/>
  <c r="D38" i="2" s="1"/>
  <c r="D36" i="2"/>
  <c r="D39" i="2" s="1"/>
  <c r="D49" i="2"/>
  <c r="B54" i="2"/>
  <c r="B51" i="2"/>
  <c r="B53" i="2"/>
  <c r="B46" i="2"/>
  <c r="B52" i="2"/>
  <c r="D104" i="2"/>
  <c r="D37" i="2" l="1"/>
  <c r="B41" i="2"/>
  <c r="D56" i="2"/>
</calcChain>
</file>

<file path=xl/sharedStrings.xml><?xml version="1.0" encoding="utf-8"?>
<sst xmlns="http://schemas.openxmlformats.org/spreadsheetml/2006/main" count="67" uniqueCount="57">
  <si>
    <t>In-House</t>
  </si>
  <si>
    <t>Referral/Associations</t>
  </si>
  <si>
    <t>Average # of Potential Client Calls</t>
  </si>
  <si>
    <t>Other/Outside Practice Areas</t>
  </si>
  <si>
    <t>Monthly Inside Practice Areas</t>
  </si>
  <si>
    <t>Monthly Potential Client Calls Total</t>
  </si>
  <si>
    <t>Annual Inside Practice Areas</t>
  </si>
  <si>
    <t>Annual Outside Practice Areas</t>
  </si>
  <si>
    <t>% In Practice Areas</t>
  </si>
  <si>
    <t>% Outside Practice Areas</t>
  </si>
  <si>
    <t>Total Monthly New Cases</t>
  </si>
  <si>
    <t>Monthly New In-House Cases</t>
  </si>
  <si>
    <t>Monthly New Ref/Asso Cases</t>
  </si>
  <si>
    <t>Annual New In-House Cases</t>
  </si>
  <si>
    <t>Annual New Ref/Asso Cases</t>
  </si>
  <si>
    <t>Total Annual New Cases</t>
  </si>
  <si>
    <t>% In-House</t>
  </si>
  <si>
    <t>% Ref/Asso</t>
  </si>
  <si>
    <t>Monthly In-House New Cases</t>
  </si>
  <si>
    <t>Annual In-House New Cases</t>
  </si>
  <si>
    <t>Referrals/Associations</t>
  </si>
  <si>
    <t>Monthly Ref/Asso New Cases</t>
  </si>
  <si>
    <t>Annual Ref/Asso New Cases</t>
  </si>
  <si>
    <t>In Months</t>
  </si>
  <si>
    <t>Average Fee Structure</t>
  </si>
  <si>
    <t>Ref/Asso 33% of 33%</t>
  </si>
  <si>
    <t>Average Fee To Firm Case Value</t>
  </si>
  <si>
    <t>Projected Value (Fees) of New Cases</t>
  </si>
  <si>
    <t>Type #1</t>
  </si>
  <si>
    <t>Type #5</t>
  </si>
  <si>
    <t>Type #2</t>
  </si>
  <si>
    <t>Type #6</t>
  </si>
  <si>
    <t>Type #3</t>
  </si>
  <si>
    <t>Type #7</t>
  </si>
  <si>
    <t>Type #4</t>
  </si>
  <si>
    <t>Type #8</t>
  </si>
  <si>
    <t>© 2017 Mischelle Davis     All Rights Reserved.</t>
  </si>
  <si>
    <t>Green boxes indicate information that can be changed.</t>
  </si>
  <si>
    <t>ONLY CHANGE INFO IN GREEN BOXES - If you change anything else the calculator won't work.</t>
  </si>
  <si>
    <t>CONVERSION RATES</t>
  </si>
  <si>
    <t>NEW CLIENTS</t>
  </si>
  <si>
    <t>AVERAGE CASE LIFECYCLE</t>
  </si>
  <si>
    <t>AVERAGE GROSS CASE VALUE</t>
  </si>
  <si>
    <t>Total Projected Value (Attorney Fees) of New Cases</t>
  </si>
  <si>
    <t>Simple Business Planning/Scenario Tool</t>
  </si>
  <si>
    <t>In-House (Monthly)</t>
  </si>
  <si>
    <t>Referrals/Associations (Monthly)</t>
  </si>
  <si>
    <t>TOTAL LEADS ANNUALLY</t>
  </si>
  <si>
    <t>QUALIFICATION RATE - Rate of Case Criteria Met (In-House)</t>
  </si>
  <si>
    <t>QUALIFIED LEADS</t>
  </si>
  <si>
    <t>Monthly Qualified Leads</t>
  </si>
  <si>
    <t>Annual Qualified Leads</t>
  </si>
  <si>
    <t>% of Qualified Leads</t>
  </si>
  <si>
    <t>% of Rejects</t>
  </si>
  <si>
    <t>Total Close Rate of Qualified Leads</t>
  </si>
  <si>
    <t>Keep/Asso Rate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</si>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</sst>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5" fillId="0" borderId="7" xfId="0" applyFont="1" applyBorder="1"/>
    <xf numFmtId="0" fontId="5" fillId="0" borderId="0" xfId="0" applyFont="1"/>
    <xf numFmtId="0" fontId="5" fillId="3" borderId="4" xfId="0" applyFont="1" applyFill="1" applyBorder="1" applyAlignment="1">
      <alignment horizontal="left" indent="1"/>
    </xf>
    <xf numFmtId="0" fontId="5" fillId="0" borderId="0" xfId="0" applyFont="1" applyBorder="1"/>
    <xf numFmtId="0" fontId="5" fillId="0" borderId="7" xfId="0" applyFont="1" applyBorder="1" applyAlignment="1">
      <alignment horizontal="left" indent="1"/>
    </xf>
    <xf numFmtId="9" fontId="5" fillId="0" borderId="7" xfId="2" applyFont="1" applyBorder="1" applyAlignment="1">
      <alignment horizontal="right" indent="1"/>
    </xf>
    <xf numFmtId="0" fontId="5" fillId="3" borderId="5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0" fontId="5" fillId="0" borderId="7" xfId="0" applyFont="1" applyBorder="1" applyAlignment="1">
      <alignment horizontal="left"/>
    </xf>
    <xf numFmtId="9" fontId="5" fillId="0" borderId="7" xfId="2" applyFont="1" applyBorder="1"/>
    <xf numFmtId="43" fontId="5" fillId="0" borderId="7" xfId="1" applyFont="1" applyBorder="1"/>
    <xf numFmtId="10" fontId="5" fillId="3" borderId="7" xfId="2" applyNumberFormat="1" applyFont="1" applyFill="1" applyBorder="1"/>
    <xf numFmtId="9" fontId="7" fillId="0" borderId="7" xfId="1" applyNumberFormat="1" applyFont="1" applyBorder="1"/>
    <xf numFmtId="167" fontId="5" fillId="2" borderId="7" xfId="0" applyNumberFormat="1" applyFont="1" applyFill="1" applyBorder="1" applyAlignment="1">
      <alignment horizontal="left" indent="1"/>
    </xf>
    <xf numFmtId="9" fontId="5" fillId="2" borderId="7" xfId="0" applyNumberFormat="1" applyFont="1" applyFill="1" applyBorder="1" applyAlignment="1">
      <alignment horizontal="left" indent="1"/>
    </xf>
    <xf numFmtId="0" fontId="4" fillId="0" borderId="7" xfId="0" applyFont="1" applyBorder="1" applyAlignment="1">
      <alignment horizontal="left"/>
    </xf>
    <xf numFmtId="2" fontId="5" fillId="0" borderId="7" xfId="0" applyNumberFormat="1" applyFont="1" applyBorder="1" applyAlignment="1">
      <alignment horizontal="left" indent="1"/>
    </xf>
    <xf numFmtId="9" fontId="5" fillId="0" borderId="0" xfId="2" applyFont="1"/>
    <xf numFmtId="166" fontId="5" fillId="0" borderId="0" xfId="1" applyNumberFormat="1" applyFont="1"/>
    <xf numFmtId="0" fontId="8" fillId="0" borderId="0" xfId="0" applyFont="1"/>
    <xf numFmtId="166" fontId="5" fillId="3" borderId="0" xfId="1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9" fillId="5" borderId="8" xfId="0" applyFont="1" applyFill="1" applyBorder="1" applyAlignment="1">
      <alignment wrapText="1"/>
    </xf>
    <xf numFmtId="43" fontId="7" fillId="5" borderId="9" xfId="1" applyFont="1" applyFill="1" applyBorder="1" applyAlignment="1">
      <alignment horizontal="right"/>
    </xf>
    <xf numFmtId="0" fontId="9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9" fontId="5" fillId="0" borderId="14" xfId="0" applyNumberFormat="1" applyFont="1" applyBorder="1" applyAlignment="1">
      <alignment horizontal="left" indent="1"/>
    </xf>
    <xf numFmtId="43" fontId="5" fillId="0" borderId="15" xfId="0" applyNumberFormat="1" applyFont="1" applyBorder="1"/>
    <xf numFmtId="0" fontId="5" fillId="0" borderId="19" xfId="0" applyFont="1" applyBorder="1" applyAlignment="1">
      <alignment horizontal="left"/>
    </xf>
    <xf numFmtId="0" fontId="5" fillId="0" borderId="20" xfId="0" applyFont="1" applyBorder="1"/>
    <xf numFmtId="0" fontId="5" fillId="0" borderId="19" xfId="0" applyFont="1" applyBorder="1" applyAlignment="1">
      <alignment horizontal="left" indent="1"/>
    </xf>
    <xf numFmtId="2" fontId="5" fillId="0" borderId="20" xfId="0" applyNumberFormat="1" applyFont="1" applyBorder="1"/>
    <xf numFmtId="0" fontId="5" fillId="0" borderId="16" xfId="0" applyFont="1" applyBorder="1" applyAlignment="1">
      <alignment horizontal="left" indent="1"/>
    </xf>
    <xf numFmtId="167" fontId="5" fillId="2" borderId="17" xfId="0" applyNumberFormat="1" applyFont="1" applyFill="1" applyBorder="1" applyAlignment="1">
      <alignment horizontal="left" indent="1"/>
    </xf>
    <xf numFmtId="9" fontId="5" fillId="2" borderId="17" xfId="0" applyNumberFormat="1" applyFont="1" applyFill="1" applyBorder="1" applyAlignment="1">
      <alignment horizontal="left" indent="1"/>
    </xf>
    <xf numFmtId="2" fontId="5" fillId="0" borderId="18" xfId="0" applyNumberFormat="1" applyFont="1" applyBorder="1"/>
    <xf numFmtId="0" fontId="4" fillId="0" borderId="19" xfId="0" applyFont="1" applyBorder="1" applyAlignment="1">
      <alignment horizontal="left"/>
    </xf>
    <xf numFmtId="2" fontId="5" fillId="0" borderId="15" xfId="0" applyNumberFormat="1" applyFont="1" applyBorder="1"/>
    <xf numFmtId="9" fontId="5" fillId="0" borderId="18" xfId="2" applyFont="1" applyBorder="1"/>
    <xf numFmtId="2" fontId="5" fillId="0" borderId="4" xfId="0" applyNumberFormat="1" applyFont="1" applyBorder="1" applyAlignment="1">
      <alignment horizontal="left" indent="1"/>
    </xf>
    <xf numFmtId="0" fontId="4" fillId="0" borderId="13" xfId="0" applyFont="1" applyBorder="1" applyAlignment="1">
      <alignment horizontal="left"/>
    </xf>
    <xf numFmtId="2" fontId="5" fillId="0" borderId="14" xfId="0" applyNumberFormat="1" applyFont="1" applyBorder="1" applyAlignment="1">
      <alignment horizontal="left" indent="1"/>
    </xf>
    <xf numFmtId="0" fontId="5" fillId="0" borderId="15" xfId="0" applyFont="1" applyBorder="1"/>
    <xf numFmtId="0" fontId="5" fillId="3" borderId="20" xfId="0" applyFont="1" applyFill="1" applyBorder="1"/>
    <xf numFmtId="2" fontId="5" fillId="0" borderId="17" xfId="0" applyNumberFormat="1" applyFont="1" applyBorder="1" applyAlignment="1">
      <alignment horizontal="left" indent="1"/>
    </xf>
    <xf numFmtId="0" fontId="5" fillId="3" borderId="18" xfId="0" applyFont="1" applyFill="1" applyBorder="1"/>
    <xf numFmtId="0" fontId="9" fillId="5" borderId="10" xfId="0" applyFont="1" applyFill="1" applyBorder="1" applyAlignment="1"/>
    <xf numFmtId="0" fontId="2" fillId="5" borderId="11" xfId="0" applyFont="1" applyFill="1" applyBorder="1" applyAlignment="1"/>
    <xf numFmtId="0" fontId="2" fillId="5" borderId="12" xfId="0" applyFont="1" applyFill="1" applyBorder="1" applyAlignment="1"/>
    <xf numFmtId="0" fontId="4" fillId="0" borderId="14" xfId="0" applyFont="1" applyBorder="1" applyAlignment="1">
      <alignment horizontal="left"/>
    </xf>
    <xf numFmtId="165" fontId="5" fillId="0" borderId="15" xfId="0" applyNumberFormat="1" applyFont="1" applyBorder="1"/>
    <xf numFmtId="0" fontId="5" fillId="0" borderId="17" xfId="0" applyFont="1" applyBorder="1" applyAlignment="1">
      <alignment horizontal="left" indent="1"/>
    </xf>
    <xf numFmtId="0" fontId="5" fillId="0" borderId="14" xfId="0" applyFont="1" applyBorder="1" applyAlignment="1">
      <alignment horizontal="left" indent="1"/>
    </xf>
    <xf numFmtId="165" fontId="5" fillId="0" borderId="20" xfId="0" applyNumberFormat="1" applyFont="1" applyBorder="1"/>
    <xf numFmtId="0" fontId="4" fillId="0" borderId="6" xfId="0" applyFont="1" applyBorder="1"/>
    <xf numFmtId="0" fontId="5" fillId="0" borderId="17" xfId="0" applyFont="1" applyBorder="1"/>
    <xf numFmtId="0" fontId="5" fillId="0" borderId="14" xfId="0" applyFont="1" applyBorder="1"/>
    <xf numFmtId="44" fontId="5" fillId="0" borderId="20" xfId="0" applyNumberFormat="1" applyFont="1" applyBorder="1"/>
    <xf numFmtId="0" fontId="9" fillId="5" borderId="7" xfId="0" applyFont="1" applyFill="1" applyBorder="1"/>
    <xf numFmtId="0" fontId="9" fillId="5" borderId="4" xfId="0" applyFont="1" applyFill="1" applyBorder="1"/>
    <xf numFmtId="43" fontId="5" fillId="0" borderId="20" xfId="1" applyFont="1" applyBorder="1"/>
    <xf numFmtId="43" fontId="5" fillId="0" borderId="18" xfId="1" applyFont="1" applyBorder="1"/>
    <xf numFmtId="166" fontId="5" fillId="3" borderId="20" xfId="1" applyNumberFormat="1" applyFont="1" applyFill="1" applyBorder="1"/>
    <xf numFmtId="0" fontId="5" fillId="0" borderId="19" xfId="0" applyFont="1" applyBorder="1"/>
    <xf numFmtId="9" fontId="5" fillId="3" borderId="20" xfId="2" applyNumberFormat="1" applyFont="1" applyFill="1" applyBorder="1"/>
    <xf numFmtId="43" fontId="5" fillId="2" borderId="20" xfId="1" applyFont="1" applyFill="1" applyBorder="1"/>
    <xf numFmtId="0" fontId="5" fillId="0" borderId="23" xfId="0" applyFont="1" applyBorder="1" applyAlignment="1">
      <alignment horizontal="left" indent="1"/>
    </xf>
    <xf numFmtId="0" fontId="5" fillId="0" borderId="20" xfId="0" applyFont="1" applyBorder="1" applyAlignment="1">
      <alignment horizontal="right"/>
    </xf>
    <xf numFmtId="0" fontId="5" fillId="3" borderId="24" xfId="0" applyFont="1" applyFill="1" applyBorder="1"/>
    <xf numFmtId="9" fontId="5" fillId="3" borderId="20" xfId="2" applyFont="1" applyFill="1" applyBorder="1"/>
    <xf numFmtId="0" fontId="9" fillId="5" borderId="25" xfId="0" applyFont="1" applyFill="1" applyBorder="1"/>
    <xf numFmtId="0" fontId="9" fillId="5" borderId="26" xfId="0" applyFont="1" applyFill="1" applyBorder="1"/>
    <xf numFmtId="44" fontId="9" fillId="5" borderId="27" xfId="0" applyNumberFormat="1" applyFont="1" applyFill="1" applyBorder="1"/>
    <xf numFmtId="165" fontId="5" fillId="3" borderId="20" xfId="0" applyNumberFormat="1" applyFont="1" applyFill="1" applyBorder="1"/>
    <xf numFmtId="165" fontId="5" fillId="3" borderId="18" xfId="0" applyNumberFormat="1" applyFont="1" applyFill="1" applyBorder="1"/>
    <xf numFmtId="0" fontId="0" fillId="0" borderId="2" xfId="0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9" fontId="5" fillId="0" borderId="14" xfId="2" applyFont="1" applyBorder="1" applyAlignment="1">
      <alignment horizontal="right" indent="1"/>
    </xf>
    <xf numFmtId="166" fontId="5" fillId="0" borderId="15" xfId="1" applyNumberFormat="1" applyFont="1" applyBorder="1"/>
    <xf numFmtId="0" fontId="6" fillId="0" borderId="16" xfId="0" applyFont="1" applyBorder="1" applyAlignment="1">
      <alignment horizontal="left"/>
    </xf>
    <xf numFmtId="9" fontId="5" fillId="0" borderId="17" xfId="2" applyFont="1" applyBorder="1" applyAlignment="1">
      <alignment horizontal="right" indent="1"/>
    </xf>
    <xf numFmtId="166" fontId="5" fillId="0" borderId="18" xfId="1" applyNumberFormat="1" applyFont="1" applyBorder="1"/>
    <xf numFmtId="0" fontId="6" fillId="0" borderId="23" xfId="0" applyFont="1" applyBorder="1" applyAlignment="1">
      <alignment horizontal="left" indent="1"/>
    </xf>
    <xf numFmtId="9" fontId="6" fillId="0" borderId="4" xfId="2" applyFont="1" applyBorder="1" applyAlignment="1">
      <alignment horizontal="right" indent="1"/>
    </xf>
    <xf numFmtId="166" fontId="6" fillId="3" borderId="24" xfId="1" applyNumberFormat="1" applyFont="1" applyFill="1" applyBorder="1"/>
    <xf numFmtId="0" fontId="5" fillId="0" borderId="16" xfId="0" applyFont="1" applyBorder="1"/>
    <xf numFmtId="9" fontId="5" fillId="0" borderId="17" xfId="0" applyNumberFormat="1" applyFont="1" applyBorder="1"/>
    <xf numFmtId="0" fontId="5" fillId="0" borderId="13" xfId="0" applyFont="1" applyBorder="1"/>
    <xf numFmtId="9" fontId="5" fillId="0" borderId="15" xfId="2" applyFont="1" applyBorder="1"/>
    <xf numFmtId="0" fontId="6" fillId="0" borderId="16" xfId="0" applyFont="1" applyBorder="1"/>
    <xf numFmtId="0" fontId="4" fillId="0" borderId="28" xfId="0" applyFont="1" applyBorder="1"/>
    <xf numFmtId="0" fontId="4" fillId="0" borderId="5" xfId="0" applyFont="1" applyBorder="1"/>
    <xf numFmtId="166" fontId="4" fillId="0" borderId="29" xfId="1" applyNumberFormat="1" applyFont="1" applyBorder="1"/>
    <xf numFmtId="0" fontId="4" fillId="0" borderId="21" xfId="0" applyFont="1" applyBorder="1"/>
    <xf numFmtId="0" fontId="5" fillId="0" borderId="22" xfId="0" applyFont="1" applyBorder="1"/>
    <xf numFmtId="43" fontId="5" fillId="0" borderId="18" xfId="0" applyNumberFormat="1" applyFont="1" applyBorder="1"/>
    <xf numFmtId="0" fontId="5" fillId="0" borderId="30" xfId="0" applyFont="1" applyBorder="1"/>
    <xf numFmtId="0" fontId="5" fillId="0" borderId="31" xfId="0" applyFont="1" applyBorder="1"/>
    <xf numFmtId="9" fontId="5" fillId="3" borderId="32" xfId="2" applyFont="1" applyFill="1" applyBorder="1"/>
    <xf numFmtId="0" fontId="4" fillId="0" borderId="13" xfId="0" applyFont="1" applyBorder="1"/>
    <xf numFmtId="9" fontId="5" fillId="2" borderId="15" xfId="2" applyFont="1" applyFill="1" applyBorder="1"/>
    <xf numFmtId="9" fontId="5" fillId="3" borderId="24" xfId="2" applyFont="1" applyFill="1" applyBorder="1"/>
    <xf numFmtId="0" fontId="5" fillId="0" borderId="21" xfId="0" applyFont="1" applyBorder="1" applyAlignment="1">
      <alignment horizontal="left"/>
    </xf>
    <xf numFmtId="164" fontId="5" fillId="0" borderId="22" xfId="0" applyNumberFormat="1" applyFont="1" applyBorder="1"/>
    <xf numFmtId="43" fontId="5" fillId="2" borderId="15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F98" sqref="F98"/>
    </sheetView>
  </sheetViews>
  <sheetFormatPr defaultRowHeight="15" x14ac:dyDescent="0.25"/>
  <cols>
    <col min="1" max="1" width="33.85546875" customWidth="1"/>
    <col min="2" max="2" width="15.85546875" customWidth="1"/>
    <col min="3" max="3" width="6.7109375" customWidth="1"/>
    <col min="4" max="4" width="16.85546875" customWidth="1"/>
    <col min="6" max="6" width="20.42578125" customWidth="1"/>
    <col min="8" max="8" width="19.42578125" customWidth="1"/>
    <col min="9" max="9" width="10.28515625" bestFit="1" customWidth="1"/>
  </cols>
  <sheetData>
    <row r="1" spans="1:10" ht="36" x14ac:dyDescent="0.55000000000000004">
      <c r="A1" s="1" t="s">
        <v>44</v>
      </c>
    </row>
    <row r="2" spans="1:10" ht="21" x14ac:dyDescent="0.35">
      <c r="A2" s="21" t="s">
        <v>36</v>
      </c>
    </row>
    <row r="3" spans="1:10" ht="15.75" x14ac:dyDescent="0.25">
      <c r="A3" s="22" t="s">
        <v>37</v>
      </c>
    </row>
    <row r="4" spans="1:10" ht="15.75" x14ac:dyDescent="0.25">
      <c r="A4" s="23" t="s">
        <v>38</v>
      </c>
    </row>
    <row r="5" spans="1:10" ht="16.5" thickBot="1" x14ac:dyDescent="0.3">
      <c r="A5" s="24"/>
    </row>
    <row r="6" spans="1:10" s="3" customFormat="1" ht="21.75" customHeight="1" thickBot="1" x14ac:dyDescent="0.3">
      <c r="A6" s="25" t="s">
        <v>2</v>
      </c>
      <c r="B6" s="26"/>
      <c r="C6" s="25"/>
      <c r="D6" s="26" t="s">
        <v>56</v>
      </c>
      <c r="F6" s="69" t="s">
        <v>0</v>
      </c>
      <c r="G6" s="5"/>
      <c r="I6" s="5"/>
      <c r="J6" s="5"/>
    </row>
    <row r="7" spans="1:10" s="3" customFormat="1" ht="15.75" x14ac:dyDescent="0.25">
      <c r="A7" s="40" t="str">
        <f>$F$7</f>
        <v>Type #1</v>
      </c>
      <c r="B7" s="7">
        <f>D7/D12</f>
        <v>0.20661157024793389</v>
      </c>
      <c r="C7" s="7"/>
      <c r="D7" s="72">
        <v>125</v>
      </c>
      <c r="F7" s="4" t="s">
        <v>28</v>
      </c>
      <c r="G7" s="5"/>
      <c r="I7" s="5"/>
      <c r="J7" s="5"/>
    </row>
    <row r="8" spans="1:10" s="3" customFormat="1" ht="15.75" x14ac:dyDescent="0.25">
      <c r="A8" s="40" t="str">
        <f>$F$8</f>
        <v>Type #2</v>
      </c>
      <c r="B8" s="7">
        <f>D8/D12</f>
        <v>0.21487603305785125</v>
      </c>
      <c r="C8" s="7"/>
      <c r="D8" s="72">
        <v>130</v>
      </c>
      <c r="F8" s="8" t="s">
        <v>30</v>
      </c>
      <c r="G8" s="5"/>
      <c r="I8" s="5"/>
      <c r="J8" s="5"/>
    </row>
    <row r="9" spans="1:10" s="3" customFormat="1" ht="15.75" x14ac:dyDescent="0.25">
      <c r="A9" s="40" t="str">
        <f>$F$9</f>
        <v>Type #3</v>
      </c>
      <c r="B9" s="7">
        <f>D9/D12</f>
        <v>0.24793388429752067</v>
      </c>
      <c r="C9" s="7"/>
      <c r="D9" s="72">
        <v>150</v>
      </c>
      <c r="F9" s="8" t="s">
        <v>32</v>
      </c>
      <c r="G9" s="5"/>
      <c r="I9" s="5"/>
      <c r="J9" s="5"/>
    </row>
    <row r="10" spans="1:10" s="3" customFormat="1" ht="15.75" x14ac:dyDescent="0.25">
      <c r="A10" s="40" t="str">
        <f>$F$10</f>
        <v>Type #4</v>
      </c>
      <c r="B10" s="7">
        <f>D10/D12</f>
        <v>0.33057851239669422</v>
      </c>
      <c r="C10" s="7"/>
      <c r="D10" s="72">
        <v>200</v>
      </c>
      <c r="F10" s="9" t="s">
        <v>34</v>
      </c>
      <c r="G10" s="5"/>
      <c r="H10" s="5"/>
      <c r="I10" s="5"/>
      <c r="J10" s="5"/>
    </row>
    <row r="11" spans="1:10" s="3" customFormat="1" ht="16.5" thickBot="1" x14ac:dyDescent="0.3">
      <c r="A11" s="93" t="s">
        <v>3</v>
      </c>
      <c r="B11" s="94">
        <f>D11/D12</f>
        <v>0.12396694214876033</v>
      </c>
      <c r="C11" s="94"/>
      <c r="D11" s="95">
        <v>75</v>
      </c>
      <c r="F11" s="5"/>
    </row>
    <row r="12" spans="1:10" s="3" customFormat="1" ht="15.75" x14ac:dyDescent="0.25">
      <c r="A12" s="31" t="s">
        <v>4</v>
      </c>
      <c r="B12" s="88"/>
      <c r="C12" s="88"/>
      <c r="D12" s="89">
        <f>SUM(D7:D10)</f>
        <v>605</v>
      </c>
      <c r="F12" s="68" t="s">
        <v>1</v>
      </c>
    </row>
    <row r="13" spans="1:10" s="3" customFormat="1" ht="16.5" thickBot="1" x14ac:dyDescent="0.3">
      <c r="A13" s="96" t="s">
        <v>5</v>
      </c>
      <c r="B13" s="97"/>
      <c r="C13" s="65"/>
      <c r="D13" s="92">
        <f>SUM(D11:D12)</f>
        <v>680</v>
      </c>
      <c r="F13" s="8" t="s">
        <v>29</v>
      </c>
    </row>
    <row r="14" spans="1:10" s="3" customFormat="1" ht="15.75" x14ac:dyDescent="0.25">
      <c r="A14" s="31" t="s">
        <v>6</v>
      </c>
      <c r="B14" s="88"/>
      <c r="C14" s="88"/>
      <c r="D14" s="89">
        <f>D12*12</f>
        <v>7260</v>
      </c>
      <c r="F14" s="8" t="s">
        <v>31</v>
      </c>
    </row>
    <row r="15" spans="1:10" s="3" customFormat="1" ht="16.5" thickBot="1" x14ac:dyDescent="0.3">
      <c r="A15" s="90" t="s">
        <v>7</v>
      </c>
      <c r="B15" s="91"/>
      <c r="C15" s="91"/>
      <c r="D15" s="92">
        <f>D11*12</f>
        <v>900</v>
      </c>
      <c r="F15" s="8" t="s">
        <v>33</v>
      </c>
    </row>
    <row r="16" spans="1:10" s="3" customFormat="1" ht="16.5" thickBot="1" x14ac:dyDescent="0.3">
      <c r="A16" s="101" t="s">
        <v>47</v>
      </c>
      <c r="B16" s="102"/>
      <c r="C16" s="102"/>
      <c r="D16" s="103">
        <f>SUM(D14:D15)</f>
        <v>8160</v>
      </c>
      <c r="F16" s="9" t="s">
        <v>35</v>
      </c>
    </row>
    <row r="17" spans="1:4" s="3" customFormat="1" ht="15.75" x14ac:dyDescent="0.25">
      <c r="A17" s="98" t="s">
        <v>8</v>
      </c>
      <c r="B17" s="66"/>
      <c r="C17" s="66"/>
      <c r="D17" s="99">
        <f>D14/D16</f>
        <v>0.88970588235294112</v>
      </c>
    </row>
    <row r="18" spans="1:4" s="3" customFormat="1" ht="16.5" thickBot="1" x14ac:dyDescent="0.3">
      <c r="A18" s="100" t="s">
        <v>9</v>
      </c>
      <c r="B18" s="65"/>
      <c r="C18" s="65"/>
      <c r="D18" s="48">
        <f>D15/D16</f>
        <v>0.11029411764705882</v>
      </c>
    </row>
    <row r="19" spans="1:4" s="3" customFormat="1" ht="16.5" thickBot="1" x14ac:dyDescent="0.3">
      <c r="A19" s="27" t="s">
        <v>48</v>
      </c>
      <c r="B19" s="28"/>
      <c r="C19" s="28"/>
      <c r="D19" s="29"/>
    </row>
    <row r="20" spans="1:4" s="3" customFormat="1" ht="15.75" x14ac:dyDescent="0.25">
      <c r="A20" s="40" t="str">
        <f>$F$7</f>
        <v>Type #1</v>
      </c>
      <c r="B20" s="13">
        <v>7.2300000000000003E-2</v>
      </c>
      <c r="C20" s="14">
        <f>(1-B20)</f>
        <v>0.92769999999999997</v>
      </c>
      <c r="D20" s="70">
        <f>D7*B20</f>
        <v>9.0374999999999996</v>
      </c>
    </row>
    <row r="21" spans="1:4" s="3" customFormat="1" ht="15.75" x14ac:dyDescent="0.25">
      <c r="A21" s="40" t="str">
        <f>$F$8</f>
        <v>Type #2</v>
      </c>
      <c r="B21" s="13">
        <v>6.5000000000000002E-2</v>
      </c>
      <c r="C21" s="14">
        <f t="shared" ref="C21:C23" si="0">(1-B21)</f>
        <v>0.93500000000000005</v>
      </c>
      <c r="D21" s="70">
        <f>D8*B21</f>
        <v>8.4500000000000011</v>
      </c>
    </row>
    <row r="22" spans="1:4" s="3" customFormat="1" ht="15.75" x14ac:dyDescent="0.25">
      <c r="A22" s="40" t="str">
        <f>$F$9</f>
        <v>Type #3</v>
      </c>
      <c r="B22" s="13">
        <v>0.09</v>
      </c>
      <c r="C22" s="14">
        <f t="shared" si="0"/>
        <v>0.91</v>
      </c>
      <c r="D22" s="70">
        <f>D9*B22</f>
        <v>13.5</v>
      </c>
    </row>
    <row r="23" spans="1:4" s="3" customFormat="1" ht="16.5" thickBot="1" x14ac:dyDescent="0.3">
      <c r="A23" s="40" t="str">
        <f>$F$10</f>
        <v>Type #4</v>
      </c>
      <c r="B23" s="13">
        <v>0.03</v>
      </c>
      <c r="C23" s="14">
        <f t="shared" si="0"/>
        <v>0.97</v>
      </c>
      <c r="D23" s="70">
        <f>D11*B23</f>
        <v>2.25</v>
      </c>
    </row>
    <row r="24" spans="1:4" s="3" customFormat="1" ht="16.5" thickBot="1" x14ac:dyDescent="0.3">
      <c r="A24" s="27" t="s">
        <v>49</v>
      </c>
      <c r="B24" s="28"/>
      <c r="C24" s="28"/>
      <c r="D24" s="29"/>
    </row>
    <row r="25" spans="1:4" s="3" customFormat="1" ht="15.75" x14ac:dyDescent="0.25">
      <c r="A25" s="38" t="s">
        <v>50</v>
      </c>
      <c r="B25" s="2"/>
      <c r="C25" s="11"/>
      <c r="D25" s="70">
        <f>SUM(D20:D23)</f>
        <v>33.237499999999997</v>
      </c>
    </row>
    <row r="26" spans="1:4" s="3" customFormat="1" ht="15.75" x14ac:dyDescent="0.25">
      <c r="A26" s="73" t="s">
        <v>51</v>
      </c>
      <c r="B26" s="2"/>
      <c r="C26" s="12"/>
      <c r="D26" s="70">
        <f>D25*12</f>
        <v>398.84999999999997</v>
      </c>
    </row>
    <row r="27" spans="1:4" s="3" customFormat="1" ht="15.75" x14ac:dyDescent="0.25">
      <c r="A27" s="73" t="s">
        <v>52</v>
      </c>
      <c r="B27" s="2"/>
      <c r="C27" s="12"/>
      <c r="D27" s="74">
        <f>D26/D16</f>
        <v>4.8878676470588231E-2</v>
      </c>
    </row>
    <row r="28" spans="1:4" s="3" customFormat="1" ht="16.5" thickBot="1" x14ac:dyDescent="0.3">
      <c r="A28" s="73" t="s">
        <v>53</v>
      </c>
      <c r="B28" s="2"/>
      <c r="C28" s="12"/>
      <c r="D28" s="74">
        <f>1-D27</f>
        <v>0.95112132352941181</v>
      </c>
    </row>
    <row r="29" spans="1:4" s="3" customFormat="1" ht="16.5" thickBot="1" x14ac:dyDescent="0.3">
      <c r="A29" s="27" t="s">
        <v>39</v>
      </c>
      <c r="B29" s="28"/>
      <c r="C29" s="28"/>
      <c r="D29" s="29"/>
    </row>
    <row r="30" spans="1:4" s="3" customFormat="1" ht="16.5" thickBot="1" x14ac:dyDescent="0.3">
      <c r="A30" s="107" t="s">
        <v>54</v>
      </c>
      <c r="B30" s="108"/>
      <c r="C30" s="108"/>
      <c r="D30" s="109">
        <v>0.9</v>
      </c>
    </row>
    <row r="31" spans="1:4" s="3" customFormat="1" ht="15.75" x14ac:dyDescent="0.25">
      <c r="A31" s="110" t="s">
        <v>55</v>
      </c>
      <c r="B31" s="66"/>
      <c r="C31" s="66"/>
      <c r="D31" s="111"/>
    </row>
    <row r="32" spans="1:4" s="3" customFormat="1" ht="15.75" x14ac:dyDescent="0.25">
      <c r="A32" s="40" t="s">
        <v>16</v>
      </c>
      <c r="B32" s="10"/>
      <c r="C32" s="10"/>
      <c r="D32" s="79">
        <v>0.52</v>
      </c>
    </row>
    <row r="33" spans="1:4" s="3" customFormat="1" ht="16.5" thickBot="1" x14ac:dyDescent="0.3">
      <c r="A33" s="76" t="s">
        <v>17</v>
      </c>
      <c r="B33" s="30"/>
      <c r="C33" s="30"/>
      <c r="D33" s="112">
        <v>0.48</v>
      </c>
    </row>
    <row r="34" spans="1:4" s="3" customFormat="1" ht="15.75" x14ac:dyDescent="0.25">
      <c r="A34" s="98" t="s">
        <v>10</v>
      </c>
      <c r="B34" s="66"/>
      <c r="C34" s="66"/>
      <c r="D34" s="115">
        <f>D25*D30</f>
        <v>29.913749999999997</v>
      </c>
    </row>
    <row r="35" spans="1:4" s="3" customFormat="1" ht="15.75" x14ac:dyDescent="0.25">
      <c r="A35" s="40" t="s">
        <v>11</v>
      </c>
      <c r="B35" s="10"/>
      <c r="C35" s="10"/>
      <c r="D35" s="75">
        <f>D34*D32</f>
        <v>15.555149999999999</v>
      </c>
    </row>
    <row r="36" spans="1:4" s="3" customFormat="1" ht="16.5" thickBot="1" x14ac:dyDescent="0.3">
      <c r="A36" s="42" t="s">
        <v>12</v>
      </c>
      <c r="B36" s="34"/>
      <c r="C36" s="34"/>
      <c r="D36" s="71">
        <f>D34*D33</f>
        <v>14.358599999999997</v>
      </c>
    </row>
    <row r="37" spans="1:4" s="3" customFormat="1" ht="15.75" x14ac:dyDescent="0.25">
      <c r="A37" s="113" t="s">
        <v>15</v>
      </c>
      <c r="B37" s="35"/>
      <c r="C37" s="35"/>
      <c r="D37" s="114">
        <f>SUM(D38:D39)</f>
        <v>358.96499999999997</v>
      </c>
    </row>
    <row r="38" spans="1:4" s="3" customFormat="1" ht="15.75" x14ac:dyDescent="0.25">
      <c r="A38" s="40" t="s">
        <v>13</v>
      </c>
      <c r="B38" s="10"/>
      <c r="C38" s="10"/>
      <c r="D38" s="70">
        <f>D35*12</f>
        <v>186.6618</v>
      </c>
    </row>
    <row r="39" spans="1:4" s="3" customFormat="1" ht="16.5" thickBot="1" x14ac:dyDescent="0.3">
      <c r="A39" s="42" t="s">
        <v>14</v>
      </c>
      <c r="B39" s="34"/>
      <c r="C39" s="34"/>
      <c r="D39" s="71">
        <f>D36*12</f>
        <v>172.30319999999998</v>
      </c>
    </row>
    <row r="40" spans="1:4" s="3" customFormat="1" ht="16.5" thickBot="1" x14ac:dyDescent="0.3">
      <c r="A40" s="27" t="s">
        <v>40</v>
      </c>
      <c r="B40" s="28"/>
      <c r="C40" s="28"/>
      <c r="D40" s="29"/>
    </row>
    <row r="41" spans="1:4" s="3" customFormat="1" ht="15.75" x14ac:dyDescent="0.25">
      <c r="A41" s="31" t="s">
        <v>18</v>
      </c>
      <c r="B41" s="36">
        <f>SUM(B44:B47)</f>
        <v>1</v>
      </c>
      <c r="C41" s="36"/>
      <c r="D41" s="37">
        <f>SUM(D44:D47)</f>
        <v>15.555150000000001</v>
      </c>
    </row>
    <row r="42" spans="1:4" s="3" customFormat="1" ht="16.5" thickBot="1" x14ac:dyDescent="0.3">
      <c r="A42" s="33" t="s">
        <v>19</v>
      </c>
      <c r="B42" s="61"/>
      <c r="C42" s="61"/>
      <c r="D42" s="106">
        <f>D41*12</f>
        <v>186.66180000000003</v>
      </c>
    </row>
    <row r="43" spans="1:4" s="3" customFormat="1" ht="15.75" x14ac:dyDescent="0.25">
      <c r="A43" s="104" t="s">
        <v>45</v>
      </c>
      <c r="B43" s="64"/>
      <c r="C43" s="64"/>
      <c r="D43" s="105"/>
    </row>
    <row r="44" spans="1:4" s="3" customFormat="1" ht="15.75" x14ac:dyDescent="0.25">
      <c r="A44" s="40" t="str">
        <f>$F$7</f>
        <v>Type #1</v>
      </c>
      <c r="B44" s="15">
        <f>D44/$D$41</f>
        <v>0.27190673185408043</v>
      </c>
      <c r="C44" s="16"/>
      <c r="D44" s="41">
        <f>(D20*$D$30)*$D$32</f>
        <v>4.2295499999999997</v>
      </c>
    </row>
    <row r="45" spans="1:4" s="3" customFormat="1" ht="15.75" x14ac:dyDescent="0.25">
      <c r="A45" s="40" t="str">
        <f>$F$8</f>
        <v>Type #2</v>
      </c>
      <c r="B45" s="15">
        <f>D45/$D$41</f>
        <v>0.25423091387739755</v>
      </c>
      <c r="C45" s="16"/>
      <c r="D45" s="41">
        <f>(D21*$D$30)*$D$32</f>
        <v>3.954600000000001</v>
      </c>
    </row>
    <row r="46" spans="1:4" s="3" customFormat="1" ht="15.75" x14ac:dyDescent="0.25">
      <c r="A46" s="40" t="str">
        <f>$F$9</f>
        <v>Type #3</v>
      </c>
      <c r="B46" s="15">
        <f>D46/$D$41</f>
        <v>0.40616773223016173</v>
      </c>
      <c r="C46" s="16"/>
      <c r="D46" s="41">
        <f>(D22*$D$30)*$D$32</f>
        <v>6.3180000000000005</v>
      </c>
    </row>
    <row r="47" spans="1:4" s="3" customFormat="1" ht="16.5" thickBot="1" x14ac:dyDescent="0.3">
      <c r="A47" s="42" t="str">
        <f>$F$10</f>
        <v>Type #4</v>
      </c>
      <c r="B47" s="43">
        <f>D47/$D$41</f>
        <v>6.7694622038360283E-2</v>
      </c>
      <c r="C47" s="44"/>
      <c r="D47" s="45">
        <f>(D23*$D$30)*$D$32</f>
        <v>1.0529999999999999</v>
      </c>
    </row>
    <row r="48" spans="1:4" s="3" customFormat="1" ht="15.75" x14ac:dyDescent="0.25">
      <c r="A48" s="31" t="s">
        <v>21</v>
      </c>
      <c r="B48" s="36"/>
      <c r="C48" s="36"/>
      <c r="D48" s="37">
        <f>SUM(D51:D54)</f>
        <v>14.358599999999999</v>
      </c>
    </row>
    <row r="49" spans="1:4" s="3" customFormat="1" ht="15.75" x14ac:dyDescent="0.25">
      <c r="A49" s="38" t="s">
        <v>22</v>
      </c>
      <c r="B49" s="6"/>
      <c r="C49" s="6"/>
      <c r="D49" s="41">
        <f>D48*12</f>
        <v>172.3032</v>
      </c>
    </row>
    <row r="50" spans="1:4" s="3" customFormat="1" ht="15.75" x14ac:dyDescent="0.25">
      <c r="A50" s="46" t="s">
        <v>46</v>
      </c>
      <c r="B50" s="17"/>
      <c r="C50" s="17"/>
      <c r="D50" s="39"/>
    </row>
    <row r="51" spans="1:4" s="3" customFormat="1" ht="15.75" x14ac:dyDescent="0.25">
      <c r="A51" s="40" t="str">
        <f>$F$13</f>
        <v>Type #5</v>
      </c>
      <c r="B51" s="16">
        <f>D51/$D$48</f>
        <v>0.27190673185408049</v>
      </c>
      <c r="C51" s="16"/>
      <c r="D51" s="41">
        <f>(D20*$D$30)*$D$33</f>
        <v>3.9041999999999994</v>
      </c>
    </row>
    <row r="52" spans="1:4" s="3" customFormat="1" ht="15.75" x14ac:dyDescent="0.25">
      <c r="A52" s="40" t="str">
        <f>$F$14</f>
        <v>Type #6</v>
      </c>
      <c r="B52" s="16">
        <f>D52/$D$48</f>
        <v>0.25423091387739755</v>
      </c>
      <c r="C52" s="16"/>
      <c r="D52" s="41">
        <f>(D21*$D$30)*$D$33</f>
        <v>3.6504000000000003</v>
      </c>
    </row>
    <row r="53" spans="1:4" s="3" customFormat="1" ht="15.75" x14ac:dyDescent="0.25">
      <c r="A53" s="40" t="str">
        <f>$F$15</f>
        <v>Type #7</v>
      </c>
      <c r="B53" s="16">
        <f>D53/$D$48</f>
        <v>0.40616773223016173</v>
      </c>
      <c r="C53" s="16"/>
      <c r="D53" s="41">
        <f>(D22*$D$30)*$D$33</f>
        <v>5.8319999999999999</v>
      </c>
    </row>
    <row r="54" spans="1:4" s="3" customFormat="1" ht="16.5" thickBot="1" x14ac:dyDescent="0.3">
      <c r="A54" s="42" t="str">
        <f>$F$16</f>
        <v>Type #8</v>
      </c>
      <c r="B54" s="44">
        <f>D54/$D$48</f>
        <v>6.7694622038360283E-2</v>
      </c>
      <c r="C54" s="44"/>
      <c r="D54" s="45">
        <f>(D23*$D$30)*$D$33</f>
        <v>0.97199999999999998</v>
      </c>
    </row>
    <row r="55" spans="1:4" s="3" customFormat="1" ht="15.75" x14ac:dyDescent="0.25">
      <c r="A55" s="31" t="s">
        <v>10</v>
      </c>
      <c r="B55" s="32"/>
      <c r="C55" s="32"/>
      <c r="D55" s="47">
        <f>SUM(D41+D48)</f>
        <v>29.91375</v>
      </c>
    </row>
    <row r="56" spans="1:4" s="3" customFormat="1" ht="16.5" thickBot="1" x14ac:dyDescent="0.3">
      <c r="A56" s="38" t="s">
        <v>15</v>
      </c>
      <c r="B56" s="10"/>
      <c r="C56" s="10"/>
      <c r="D56" s="41">
        <f>SUM(D42+D49)</f>
        <v>358.96500000000003</v>
      </c>
    </row>
    <row r="57" spans="1:4" s="3" customFormat="1" ht="16.5" thickBot="1" x14ac:dyDescent="0.3">
      <c r="A57" s="56" t="s">
        <v>41</v>
      </c>
      <c r="B57" s="57"/>
      <c r="C57" s="57"/>
      <c r="D57" s="58" t="s">
        <v>23</v>
      </c>
    </row>
    <row r="58" spans="1:4" s="3" customFormat="1" ht="15.75" x14ac:dyDescent="0.25">
      <c r="A58" s="46" t="s">
        <v>0</v>
      </c>
      <c r="B58" s="17"/>
      <c r="C58" s="17"/>
      <c r="D58" s="77"/>
    </row>
    <row r="59" spans="1:4" s="3" customFormat="1" ht="15.75" x14ac:dyDescent="0.25">
      <c r="A59" s="40" t="str">
        <f>$F$7</f>
        <v>Type #1</v>
      </c>
      <c r="B59" s="18"/>
      <c r="C59" s="18"/>
      <c r="D59" s="53">
        <v>24</v>
      </c>
    </row>
    <row r="60" spans="1:4" s="3" customFormat="1" ht="15.75" x14ac:dyDescent="0.25">
      <c r="A60" s="40" t="str">
        <f>$F$8</f>
        <v>Type #2</v>
      </c>
      <c r="B60" s="18"/>
      <c r="C60" s="18"/>
      <c r="D60" s="53">
        <v>22</v>
      </c>
    </row>
    <row r="61" spans="1:4" s="3" customFormat="1" ht="15.75" x14ac:dyDescent="0.25">
      <c r="A61" s="40" t="str">
        <f>$F$9</f>
        <v>Type #3</v>
      </c>
      <c r="B61" s="18"/>
      <c r="C61" s="18"/>
      <c r="D61" s="53">
        <v>12</v>
      </c>
    </row>
    <row r="62" spans="1:4" s="3" customFormat="1" ht="16.5" thickBot="1" x14ac:dyDescent="0.3">
      <c r="A62" s="76" t="str">
        <f>$F$10</f>
        <v>Type #4</v>
      </c>
      <c r="B62" s="49"/>
      <c r="C62" s="49"/>
      <c r="D62" s="78">
        <v>14</v>
      </c>
    </row>
    <row r="63" spans="1:4" s="3" customFormat="1" ht="15.75" x14ac:dyDescent="0.25">
      <c r="A63" s="50" t="s">
        <v>20</v>
      </c>
      <c r="B63" s="51"/>
      <c r="C63" s="51"/>
      <c r="D63" s="52"/>
    </row>
    <row r="64" spans="1:4" s="3" customFormat="1" ht="15.75" x14ac:dyDescent="0.25">
      <c r="A64" s="40" t="str">
        <f>$F$13</f>
        <v>Type #5</v>
      </c>
      <c r="B64" s="18"/>
      <c r="C64" s="18"/>
      <c r="D64" s="53">
        <v>24</v>
      </c>
    </row>
    <row r="65" spans="1:8" s="3" customFormat="1" ht="15.75" x14ac:dyDescent="0.25">
      <c r="A65" s="40" t="str">
        <f>$F$14</f>
        <v>Type #6</v>
      </c>
      <c r="B65" s="18"/>
      <c r="C65" s="18"/>
      <c r="D65" s="53">
        <v>14</v>
      </c>
    </row>
    <row r="66" spans="1:8" s="3" customFormat="1" ht="15.75" x14ac:dyDescent="0.25">
      <c r="A66" s="40" t="str">
        <f>$F$15</f>
        <v>Type #7</v>
      </c>
      <c r="B66" s="18"/>
      <c r="C66" s="18"/>
      <c r="D66" s="53">
        <v>16</v>
      </c>
    </row>
    <row r="67" spans="1:8" s="3" customFormat="1" ht="16.5" thickBot="1" x14ac:dyDescent="0.3">
      <c r="A67" s="42" t="str">
        <f>$F$16</f>
        <v>Type #8</v>
      </c>
      <c r="B67" s="54"/>
      <c r="C67" s="54"/>
      <c r="D67" s="55">
        <v>12</v>
      </c>
    </row>
    <row r="68" spans="1:8" s="3" customFormat="1" ht="16.5" thickBot="1" x14ac:dyDescent="0.3">
      <c r="A68" s="27" t="s">
        <v>42</v>
      </c>
      <c r="B68" s="28"/>
      <c r="C68" s="28"/>
      <c r="D68" s="29"/>
    </row>
    <row r="69" spans="1:8" s="3" customFormat="1" ht="15.75" x14ac:dyDescent="0.25">
      <c r="A69" s="50" t="s">
        <v>0</v>
      </c>
      <c r="B69" s="59"/>
      <c r="C69" s="59"/>
      <c r="D69" s="60"/>
    </row>
    <row r="70" spans="1:8" s="3" customFormat="1" ht="15.75" x14ac:dyDescent="0.25">
      <c r="A70" s="40" t="str">
        <f>$F$7</f>
        <v>Type #1</v>
      </c>
      <c r="B70" s="17"/>
      <c r="C70" s="17"/>
      <c r="D70" s="83">
        <v>50000</v>
      </c>
    </row>
    <row r="71" spans="1:8" s="3" customFormat="1" ht="15.75" x14ac:dyDescent="0.25">
      <c r="A71" s="40" t="str">
        <f>$F$8</f>
        <v>Type #2</v>
      </c>
      <c r="B71" s="6"/>
      <c r="C71" s="6"/>
      <c r="D71" s="83">
        <v>25000</v>
      </c>
      <c r="G71" s="19"/>
      <c r="H71" s="19"/>
    </row>
    <row r="72" spans="1:8" s="3" customFormat="1" ht="15.75" x14ac:dyDescent="0.25">
      <c r="A72" s="40" t="str">
        <f>$F$9</f>
        <v>Type #3</v>
      </c>
      <c r="B72" s="6"/>
      <c r="C72" s="6"/>
      <c r="D72" s="83">
        <v>75000</v>
      </c>
      <c r="G72" s="20"/>
    </row>
    <row r="73" spans="1:8" s="3" customFormat="1" ht="16.5" thickBot="1" x14ac:dyDescent="0.3">
      <c r="A73" s="42" t="str">
        <f>$F$10</f>
        <v>Type #4</v>
      </c>
      <c r="B73" s="61"/>
      <c r="C73" s="61"/>
      <c r="D73" s="84">
        <v>10000</v>
      </c>
    </row>
    <row r="74" spans="1:8" s="3" customFormat="1" ht="15.75" x14ac:dyDescent="0.25">
      <c r="A74" s="50" t="s">
        <v>20</v>
      </c>
      <c r="B74" s="62"/>
      <c r="C74" s="62"/>
      <c r="D74" s="52"/>
    </row>
    <row r="75" spans="1:8" s="3" customFormat="1" ht="15.75" x14ac:dyDescent="0.25">
      <c r="A75" s="40" t="str">
        <f>$F$13</f>
        <v>Type #5</v>
      </c>
      <c r="B75" s="6"/>
      <c r="C75" s="6"/>
      <c r="D75" s="83">
        <v>2500</v>
      </c>
    </row>
    <row r="76" spans="1:8" s="3" customFormat="1" ht="15.75" x14ac:dyDescent="0.25">
      <c r="A76" s="40" t="str">
        <f>$F$14</f>
        <v>Type #6</v>
      </c>
      <c r="B76" s="6"/>
      <c r="C76" s="6"/>
      <c r="D76" s="83">
        <v>5000</v>
      </c>
    </row>
    <row r="77" spans="1:8" s="3" customFormat="1" ht="15.75" x14ac:dyDescent="0.25">
      <c r="A77" s="40" t="str">
        <f>$F$15</f>
        <v>Type #7</v>
      </c>
      <c r="B77" s="6"/>
      <c r="C77" s="6"/>
      <c r="D77" s="83">
        <v>10000</v>
      </c>
    </row>
    <row r="78" spans="1:8" s="3" customFormat="1" ht="16.5" thickBot="1" x14ac:dyDescent="0.3">
      <c r="A78" s="42" t="str">
        <f>$F$16</f>
        <v>Type #8</v>
      </c>
      <c r="B78" s="61"/>
      <c r="C78" s="61"/>
      <c r="D78" s="84">
        <v>6500</v>
      </c>
    </row>
    <row r="79" spans="1:8" s="3" customFormat="1" ht="16.5" thickBot="1" x14ac:dyDescent="0.3">
      <c r="A79" s="27" t="s">
        <v>24</v>
      </c>
      <c r="B79" s="28"/>
      <c r="C79" s="28"/>
      <c r="D79" s="29"/>
    </row>
    <row r="80" spans="1:8" s="3" customFormat="1" ht="15.75" x14ac:dyDescent="0.25">
      <c r="A80" s="40" t="s">
        <v>0</v>
      </c>
      <c r="B80" s="6"/>
      <c r="C80" s="6"/>
      <c r="D80" s="79">
        <v>0.33</v>
      </c>
    </row>
    <row r="81" spans="1:8" s="3" customFormat="1" ht="16.5" thickBot="1" x14ac:dyDescent="0.3">
      <c r="A81" s="40" t="s">
        <v>25</v>
      </c>
      <c r="B81" s="6"/>
      <c r="C81" s="6"/>
      <c r="D81" s="79">
        <v>0.11</v>
      </c>
    </row>
    <row r="82" spans="1:8" s="3" customFormat="1" ht="16.5" thickBot="1" x14ac:dyDescent="0.3">
      <c r="A82" s="27" t="s">
        <v>26</v>
      </c>
      <c r="B82" s="28"/>
      <c r="C82" s="28"/>
      <c r="D82" s="29"/>
    </row>
    <row r="83" spans="1:8" s="3" customFormat="1" ht="15.75" x14ac:dyDescent="0.25">
      <c r="A83" s="50" t="s">
        <v>0</v>
      </c>
      <c r="B83" s="62"/>
      <c r="C83" s="62"/>
      <c r="D83" s="52"/>
    </row>
    <row r="84" spans="1:8" s="3" customFormat="1" ht="15.75" x14ac:dyDescent="0.25">
      <c r="A84" s="40" t="str">
        <f>$F$7</f>
        <v>Type #1</v>
      </c>
      <c r="B84" s="6"/>
      <c r="C84" s="6"/>
      <c r="D84" s="67">
        <f>D70*$D$80</f>
        <v>16500</v>
      </c>
    </row>
    <row r="85" spans="1:8" s="3" customFormat="1" ht="15.75" x14ac:dyDescent="0.25">
      <c r="A85" s="40" t="str">
        <f>$F$8</f>
        <v>Type #2</v>
      </c>
      <c r="B85" s="6"/>
      <c r="C85" s="6"/>
      <c r="D85" s="67">
        <f t="shared" ref="D85:D87" si="1">D71*$D$80</f>
        <v>8250</v>
      </c>
    </row>
    <row r="86" spans="1:8" s="3" customFormat="1" ht="15.75" x14ac:dyDescent="0.25">
      <c r="A86" s="40" t="str">
        <f>$F$9</f>
        <v>Type #3</v>
      </c>
      <c r="B86" s="6"/>
      <c r="C86" s="6"/>
      <c r="D86" s="67">
        <f t="shared" si="1"/>
        <v>24750</v>
      </c>
    </row>
    <row r="87" spans="1:8" s="3" customFormat="1" ht="16.5" thickBot="1" x14ac:dyDescent="0.3">
      <c r="A87" s="42" t="str">
        <f>$F$10</f>
        <v>Type #4</v>
      </c>
      <c r="B87" s="61"/>
      <c r="C87" s="61"/>
      <c r="D87" s="67">
        <f t="shared" si="1"/>
        <v>3300</v>
      </c>
    </row>
    <row r="88" spans="1:8" s="3" customFormat="1" ht="15.75" x14ac:dyDescent="0.25">
      <c r="A88" s="50" t="s">
        <v>20</v>
      </c>
      <c r="B88" s="62"/>
      <c r="C88" s="62"/>
      <c r="D88" s="52"/>
    </row>
    <row r="89" spans="1:8" s="3" customFormat="1" ht="15.75" x14ac:dyDescent="0.25">
      <c r="A89" s="40" t="str">
        <f>$F$13</f>
        <v>Type #5</v>
      </c>
      <c r="B89" s="6"/>
      <c r="C89" s="6"/>
      <c r="D89" s="63">
        <f>D75*$D$81</f>
        <v>275</v>
      </c>
    </row>
    <row r="90" spans="1:8" s="3" customFormat="1" ht="15.75" x14ac:dyDescent="0.25">
      <c r="A90" s="40" t="str">
        <f>$F$14</f>
        <v>Type #6</v>
      </c>
      <c r="B90" s="6"/>
      <c r="C90" s="6"/>
      <c r="D90" s="63">
        <f t="shared" ref="D90:D92" si="2">D76*$D$81</f>
        <v>550</v>
      </c>
      <c r="H90" s="19"/>
    </row>
    <row r="91" spans="1:8" s="3" customFormat="1" ht="15.75" x14ac:dyDescent="0.25">
      <c r="A91" s="40" t="str">
        <f>$F$15</f>
        <v>Type #7</v>
      </c>
      <c r="B91" s="2"/>
      <c r="C91" s="2"/>
      <c r="D91" s="63">
        <f t="shared" si="2"/>
        <v>1100</v>
      </c>
    </row>
    <row r="92" spans="1:8" s="3" customFormat="1" ht="16.5" thickBot="1" x14ac:dyDescent="0.3">
      <c r="A92" s="42" t="str">
        <f>$F$16</f>
        <v>Type #8</v>
      </c>
      <c r="B92" s="65"/>
      <c r="C92" s="65"/>
      <c r="D92" s="63">
        <f t="shared" si="2"/>
        <v>715</v>
      </c>
    </row>
    <row r="93" spans="1:8" s="3" customFormat="1" ht="16.5" thickBot="1" x14ac:dyDescent="0.3">
      <c r="A93" s="86" t="s">
        <v>27</v>
      </c>
      <c r="B93" s="87"/>
      <c r="C93" s="87"/>
      <c r="D93" s="85"/>
    </row>
    <row r="94" spans="1:8" s="3" customFormat="1" ht="15.75" x14ac:dyDescent="0.25">
      <c r="A94" s="50" t="s">
        <v>0</v>
      </c>
      <c r="B94" s="66"/>
      <c r="C94" s="66"/>
      <c r="D94" s="52"/>
    </row>
    <row r="95" spans="1:8" s="3" customFormat="1" ht="15.75" x14ac:dyDescent="0.25">
      <c r="A95" s="40" t="str">
        <f>$F$7</f>
        <v>Type #1</v>
      </c>
      <c r="B95" s="2"/>
      <c r="C95" s="2"/>
      <c r="D95" s="67">
        <f>12*D44*(D70)</f>
        <v>2537730</v>
      </c>
    </row>
    <row r="96" spans="1:8" s="3" customFormat="1" ht="15.75" x14ac:dyDescent="0.25">
      <c r="A96" s="40" t="str">
        <f>$F$8</f>
        <v>Type #2</v>
      </c>
      <c r="B96" s="2"/>
      <c r="C96" s="2"/>
      <c r="D96" s="67">
        <f>12*D45*(D71)</f>
        <v>1186380.0000000002</v>
      </c>
    </row>
    <row r="97" spans="1:6" s="3" customFormat="1" ht="15.75" x14ac:dyDescent="0.25">
      <c r="A97" s="40" t="str">
        <f>$F$9</f>
        <v>Type #3</v>
      </c>
      <c r="B97" s="2"/>
      <c r="C97" s="2"/>
      <c r="D97" s="67">
        <f>12*D46*(D72)</f>
        <v>5686200</v>
      </c>
    </row>
    <row r="98" spans="1:6" s="3" customFormat="1" ht="16.5" thickBot="1" x14ac:dyDescent="0.3">
      <c r="A98" s="42" t="str">
        <f>$F$10</f>
        <v>Type #4</v>
      </c>
      <c r="B98" s="65"/>
      <c r="C98" s="65"/>
      <c r="D98" s="67">
        <f>12*D47*(D73)</f>
        <v>126359.99999999999</v>
      </c>
    </row>
    <row r="99" spans="1:6" s="3" customFormat="1" ht="15.75" x14ac:dyDescent="0.25">
      <c r="A99" s="50" t="s">
        <v>20</v>
      </c>
      <c r="B99" s="66"/>
      <c r="C99" s="66"/>
      <c r="D99" s="52"/>
    </row>
    <row r="100" spans="1:6" s="3" customFormat="1" ht="15.75" x14ac:dyDescent="0.25">
      <c r="A100" s="40" t="str">
        <f>$F$13</f>
        <v>Type #5</v>
      </c>
      <c r="B100" s="2"/>
      <c r="C100" s="2"/>
      <c r="D100" s="67">
        <f>(12*D51)*D75</f>
        <v>117125.99999999999</v>
      </c>
    </row>
    <row r="101" spans="1:6" s="3" customFormat="1" ht="15.75" x14ac:dyDescent="0.25">
      <c r="A101" s="40" t="str">
        <f>$F$14</f>
        <v>Type #6</v>
      </c>
      <c r="B101" s="2"/>
      <c r="C101" s="2"/>
      <c r="D101" s="67">
        <f>(12*D52)*D76</f>
        <v>219024</v>
      </c>
    </row>
    <row r="102" spans="1:6" s="3" customFormat="1" ht="15.75" x14ac:dyDescent="0.25">
      <c r="A102" s="40" t="str">
        <f>$F$15</f>
        <v>Type #7</v>
      </c>
      <c r="B102" s="2"/>
      <c r="C102" s="2"/>
      <c r="D102" s="67">
        <f>(12*D53)*D77</f>
        <v>699840</v>
      </c>
    </row>
    <row r="103" spans="1:6" s="3" customFormat="1" ht="16.5" thickBot="1" x14ac:dyDescent="0.3">
      <c r="A103" s="42" t="str">
        <f>$F$16</f>
        <v>Type #8</v>
      </c>
      <c r="B103" s="65"/>
      <c r="C103" s="65"/>
      <c r="D103" s="67">
        <f>(12*D54)*D78</f>
        <v>75816</v>
      </c>
    </row>
    <row r="104" spans="1:6" s="3" customFormat="1" ht="16.5" thickBot="1" x14ac:dyDescent="0.3">
      <c r="A104" s="80" t="s">
        <v>43</v>
      </c>
      <c r="B104" s="81"/>
      <c r="C104" s="81"/>
      <c r="D104" s="82">
        <f>SUM(D95:D103)</f>
        <v>10648476</v>
      </c>
      <c r="F104"/>
    </row>
  </sheetData>
  <mergeCells count="8">
    <mergeCell ref="A79:D79"/>
    <mergeCell ref="A82:D82"/>
    <mergeCell ref="A93:D93"/>
    <mergeCell ref="A19:D19"/>
    <mergeCell ref="A24:D24"/>
    <mergeCell ref="A29:D29"/>
    <mergeCell ref="A40:D40"/>
    <mergeCell ref="A68:D68"/>
  </mergeCells>
  <pageMargins left="0.7" right="0.7" top="0.75" bottom="0.75" header="0.3" footer="0.3"/>
  <pageSetup orientation="portrait" r:id="rId1"/>
  <ignoredErrors>
    <ignoredError sqref="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Mischelle Davis</dc:creator>
  <cp:keywords/>
  <dc:description/>
  <cp:lastModifiedBy>Mischelle Davis</cp:lastModifiedBy>
  <cp:revision/>
  <cp:lastPrinted>2017-03-11T02:05:29Z</cp:lastPrinted>
  <dcterms:created xsi:type="dcterms:W3CDTF">2016-09-05T19:36:55Z</dcterms:created>
  <dcterms:modified xsi:type="dcterms:W3CDTF">2017-03-13T21:13:37Z</dcterms:modified>
  <cp:category/>
  <cp:contentStatus/>
</cp:coreProperties>
</file>